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00" yWindow="510" windowWidth="19440" windowHeight="7545"/>
  </bookViews>
  <sheets>
    <sheet name="Доходы" sheetId="2" r:id="rId1"/>
    <sheet name="Расходы" sheetId="3" r:id="rId2"/>
    <sheet name="Источники" sheetId="4" r:id="rId3"/>
  </sheets>
  <externalReferences>
    <externalReference r:id="rId4"/>
    <externalReference r:id="rId5"/>
    <externalReference r:id="rId6"/>
    <externalReference r:id="rId7"/>
  </externalReferences>
  <definedNames>
    <definedName name="_xlnm.Print_Titles" localSheetId="0">Доходы!$6:$8</definedName>
    <definedName name="_xlnm.Print_Titles" localSheetId="2">Источники!$1:$6</definedName>
    <definedName name="_xlnm.Print_Titles" localSheetId="1">Расходы!$1:$6</definedName>
  </definedNames>
  <calcPr calcId="145621"/>
</workbook>
</file>

<file path=xl/calcChain.xml><?xml version="1.0" encoding="utf-8"?>
<calcChain xmlns="http://schemas.openxmlformats.org/spreadsheetml/2006/main">
  <c r="I18" i="3" l="1"/>
  <c r="H85" i="2"/>
  <c r="H52" i="2"/>
  <c r="D148" i="2"/>
  <c r="G148" i="2"/>
  <c r="H143" i="2"/>
  <c r="E48" i="2" l="1"/>
  <c r="E47" i="2" s="1"/>
  <c r="I52" i="2" l="1"/>
  <c r="I37" i="2"/>
  <c r="I130" i="2" l="1"/>
  <c r="H34" i="2"/>
  <c r="D45" i="3" l="1"/>
  <c r="I134" i="2" l="1"/>
  <c r="G22" i="3" l="1"/>
  <c r="K13" i="3"/>
  <c r="H134" i="2"/>
  <c r="I40" i="2"/>
  <c r="F40" i="2"/>
  <c r="F71" i="2" l="1"/>
  <c r="G117" i="2" l="1"/>
  <c r="F120" i="2"/>
  <c r="G123" i="2"/>
  <c r="D123" i="2"/>
  <c r="E143" i="2"/>
  <c r="E137" i="2"/>
  <c r="H132" i="2"/>
  <c r="D117" i="2"/>
  <c r="G108" i="2"/>
  <c r="G107" i="2"/>
  <c r="G111" i="2"/>
  <c r="H87" i="2" l="1"/>
  <c r="G79" i="2"/>
  <c r="D79" i="2"/>
  <c r="A75" i="2"/>
  <c r="G75" i="2"/>
  <c r="D75" i="2"/>
  <c r="J75" i="2" s="1"/>
  <c r="A55" i="2"/>
  <c r="J79" i="2" l="1"/>
  <c r="G55" i="2"/>
  <c r="D55" i="2"/>
  <c r="E34" i="2"/>
  <c r="I13" i="2"/>
  <c r="I115" i="2" l="1"/>
  <c r="F115" i="2"/>
  <c r="H37" i="2"/>
  <c r="E37" i="2"/>
  <c r="G38" i="2"/>
  <c r="D38" i="2"/>
  <c r="J38" i="2" l="1"/>
  <c r="G45" i="3"/>
  <c r="F130" i="2" l="1"/>
  <c r="K91" i="2" l="1"/>
  <c r="G63" i="2" l="1"/>
  <c r="G59" i="2"/>
  <c r="D59" i="2"/>
  <c r="H137" i="2"/>
  <c r="G89" i="2"/>
  <c r="D89" i="2"/>
  <c r="E61" i="2"/>
  <c r="L16" i="3"/>
  <c r="G16" i="3"/>
  <c r="K16" i="3"/>
  <c r="J59" i="2" l="1"/>
  <c r="J89" i="2"/>
  <c r="I56" i="2" l="1"/>
  <c r="I51" i="2" s="1"/>
  <c r="G80" i="2"/>
  <c r="D80" i="2"/>
  <c r="J80" i="2" l="1"/>
  <c r="G145" i="2"/>
  <c r="D145" i="2"/>
  <c r="E132" i="2"/>
  <c r="H31" i="2"/>
  <c r="D32" i="3" l="1"/>
  <c r="G53" i="3" l="1"/>
  <c r="G52" i="3"/>
  <c r="G51" i="3"/>
  <c r="G50" i="3"/>
  <c r="G12" i="3"/>
  <c r="G46" i="3"/>
  <c r="G43" i="3"/>
  <c r="G42" i="3"/>
  <c r="G41" i="3"/>
  <c r="G40" i="3"/>
  <c r="G39" i="3"/>
  <c r="G34" i="3"/>
  <c r="G33" i="3"/>
  <c r="G32" i="3"/>
  <c r="G30" i="3"/>
  <c r="G29" i="3"/>
  <c r="G24" i="3"/>
  <c r="K90" i="2" l="1"/>
  <c r="E85" i="2"/>
  <c r="H100" i="2" l="1"/>
  <c r="A34" i="2" l="1"/>
  <c r="A35" i="2"/>
  <c r="D147" i="2" l="1"/>
  <c r="L15" i="3"/>
  <c r="K15" i="3"/>
  <c r="L149" i="2"/>
  <c r="K149" i="2"/>
  <c r="L148" i="2"/>
  <c r="K148" i="2"/>
  <c r="J148" i="2"/>
  <c r="L147" i="2"/>
  <c r="K147" i="2"/>
  <c r="L144" i="2"/>
  <c r="K144" i="2"/>
  <c r="J144" i="2"/>
  <c r="I146" i="2"/>
  <c r="I142" i="2" s="1"/>
  <c r="F146" i="2"/>
  <c r="A90" i="2"/>
  <c r="G90" i="2"/>
  <c r="D90" i="2"/>
  <c r="F13" i="2"/>
  <c r="L146" i="2" l="1"/>
  <c r="J90" i="2"/>
  <c r="H146" i="2" l="1"/>
  <c r="G146" i="2" s="1"/>
  <c r="E146" i="2"/>
  <c r="D146" i="2" s="1"/>
  <c r="E95" i="2"/>
  <c r="H45" i="2"/>
  <c r="H142" i="2" l="1"/>
  <c r="G142" i="2"/>
  <c r="D142" i="2"/>
  <c r="E142" i="2"/>
  <c r="K146" i="2"/>
  <c r="D52" i="3"/>
  <c r="J52" i="3" s="1"/>
  <c r="K52" i="3"/>
  <c r="L52" i="3"/>
  <c r="A91" i="2" l="1"/>
  <c r="G91" i="2" l="1"/>
  <c r="D91" i="2"/>
  <c r="J91" i="2" l="1"/>
  <c r="I105" i="2"/>
  <c r="G78" i="2"/>
  <c r="D78" i="2"/>
  <c r="J78" i="2" l="1"/>
  <c r="L102" i="2"/>
  <c r="L101" i="2"/>
  <c r="K102" i="2"/>
  <c r="I100" i="2"/>
  <c r="E100" i="2"/>
  <c r="G102" i="2"/>
  <c r="D102" i="2"/>
  <c r="C102" i="2"/>
  <c r="J102" i="2" l="1"/>
  <c r="I106" i="2"/>
  <c r="G70" i="2"/>
  <c r="D70" i="2"/>
  <c r="J70" i="2" l="1"/>
  <c r="E140" i="2"/>
  <c r="H140" i="2"/>
  <c r="L96" i="2"/>
  <c r="L93" i="2"/>
  <c r="L88" i="2"/>
  <c r="L86" i="2"/>
  <c r="L84" i="2"/>
  <c r="L82" i="2"/>
  <c r="K96" i="2"/>
  <c r="K93" i="2"/>
  <c r="K88" i="2"/>
  <c r="K86" i="2"/>
  <c r="K85" i="2"/>
  <c r="K84" i="2"/>
  <c r="K82" i="2"/>
  <c r="H106" i="2"/>
  <c r="F106" i="2"/>
  <c r="E106" i="2"/>
  <c r="I103" i="2"/>
  <c r="H103" i="2"/>
  <c r="F103" i="2"/>
  <c r="E103" i="2"/>
  <c r="F100" i="2"/>
  <c r="D100" i="2" s="1"/>
  <c r="I98" i="2"/>
  <c r="H98" i="2"/>
  <c r="F98" i="2"/>
  <c r="E98" i="2"/>
  <c r="I95" i="2"/>
  <c r="I94" i="2" s="1"/>
  <c r="H95" i="2"/>
  <c r="K95" i="2" s="1"/>
  <c r="F95" i="2"/>
  <c r="F94" i="2" s="1"/>
  <c r="E94" i="2"/>
  <c r="I92" i="2"/>
  <c r="H92" i="2"/>
  <c r="F92" i="2"/>
  <c r="E92" i="2"/>
  <c r="I81" i="2"/>
  <c r="H81" i="2"/>
  <c r="F81" i="2"/>
  <c r="E81" i="2"/>
  <c r="I83" i="2"/>
  <c r="H83" i="2"/>
  <c r="F83" i="2"/>
  <c r="E83" i="2"/>
  <c r="I85" i="2"/>
  <c r="F85" i="2"/>
  <c r="D85" i="2" s="1"/>
  <c r="I87" i="2"/>
  <c r="F87" i="2"/>
  <c r="E87" i="2"/>
  <c r="G96" i="2"/>
  <c r="G93" i="2"/>
  <c r="G88" i="2"/>
  <c r="G86" i="2"/>
  <c r="G84" i="2"/>
  <c r="G82" i="2"/>
  <c r="D104" i="2"/>
  <c r="D101" i="2"/>
  <c r="D99" i="2"/>
  <c r="D96" i="2"/>
  <c r="D93" i="2"/>
  <c r="D88" i="2"/>
  <c r="D86" i="2"/>
  <c r="D84" i="2"/>
  <c r="D82" i="2"/>
  <c r="I36" i="2"/>
  <c r="H40" i="2"/>
  <c r="E40" i="2"/>
  <c r="I34" i="2"/>
  <c r="F34" i="2"/>
  <c r="G35" i="2"/>
  <c r="D35" i="2"/>
  <c r="G33" i="2"/>
  <c r="I31" i="2"/>
  <c r="F31" i="2"/>
  <c r="E31" i="2"/>
  <c r="D24" i="3"/>
  <c r="I59" i="3"/>
  <c r="H59" i="3"/>
  <c r="F59" i="3"/>
  <c r="E59" i="3"/>
  <c r="H77" i="2" l="1"/>
  <c r="I77" i="2"/>
  <c r="L81" i="2"/>
  <c r="G95" i="2"/>
  <c r="L92" i="2"/>
  <c r="H94" i="2"/>
  <c r="G94" i="2" s="1"/>
  <c r="L94" i="2"/>
  <c r="G92" i="2"/>
  <c r="I97" i="2"/>
  <c r="H97" i="2"/>
  <c r="L83" i="2"/>
  <c r="L95" i="2"/>
  <c r="I24" i="2"/>
  <c r="L87" i="2"/>
  <c r="K92" i="2"/>
  <c r="D94" i="2"/>
  <c r="F97" i="2"/>
  <c r="K87" i="2"/>
  <c r="E77" i="2"/>
  <c r="L85" i="2"/>
  <c r="F77" i="2"/>
  <c r="F76" i="2" s="1"/>
  <c r="D103" i="2"/>
  <c r="J84" i="2"/>
  <c r="J93" i="2"/>
  <c r="D92" i="2"/>
  <c r="J86" i="2"/>
  <c r="J82" i="2"/>
  <c r="J96" i="2"/>
  <c r="G81" i="2"/>
  <c r="K81" i="2"/>
  <c r="J88" i="2"/>
  <c r="K83" i="2"/>
  <c r="E97" i="2"/>
  <c r="D83" i="2"/>
  <c r="D81" i="2"/>
  <c r="D98" i="2"/>
  <c r="D95" i="2"/>
  <c r="G83" i="2"/>
  <c r="G85" i="2"/>
  <c r="J85" i="2" s="1"/>
  <c r="G87" i="2"/>
  <c r="D87" i="2"/>
  <c r="J35" i="2"/>
  <c r="G34" i="2"/>
  <c r="D34" i="2"/>
  <c r="D13" i="4"/>
  <c r="E12" i="4"/>
  <c r="D12" i="4" s="1"/>
  <c r="G58" i="3"/>
  <c r="D58" i="3"/>
  <c r="G56" i="3"/>
  <c r="G55" i="3"/>
  <c r="D56" i="3"/>
  <c r="D55" i="3"/>
  <c r="D53" i="3"/>
  <c r="D51" i="3"/>
  <c r="D50" i="3"/>
  <c r="G48" i="3"/>
  <c r="D48" i="3"/>
  <c r="D46" i="3"/>
  <c r="D44" i="3" s="1"/>
  <c r="D43" i="3"/>
  <c r="D42" i="3"/>
  <c r="D41" i="3"/>
  <c r="D40" i="3"/>
  <c r="D39" i="3"/>
  <c r="G37" i="3"/>
  <c r="D37" i="3"/>
  <c r="G35" i="3"/>
  <c r="D35" i="3"/>
  <c r="D34" i="3"/>
  <c r="D33" i="3"/>
  <c r="G28" i="3"/>
  <c r="G27" i="3"/>
  <c r="G26" i="3"/>
  <c r="D30" i="3"/>
  <c r="D29" i="3"/>
  <c r="D28" i="3"/>
  <c r="D27" i="3"/>
  <c r="D26" i="3"/>
  <c r="G23" i="3"/>
  <c r="G21" i="3"/>
  <c r="D23" i="3"/>
  <c r="D22" i="3"/>
  <c r="D21" i="3"/>
  <c r="G19" i="3"/>
  <c r="E18" i="3"/>
  <c r="D19" i="3"/>
  <c r="G17" i="3"/>
  <c r="G15" i="3"/>
  <c r="G14" i="3"/>
  <c r="G13" i="3"/>
  <c r="G11" i="3"/>
  <c r="G10" i="3"/>
  <c r="D17" i="3"/>
  <c r="D16" i="3"/>
  <c r="D15" i="3"/>
  <c r="D14" i="3"/>
  <c r="D13" i="3"/>
  <c r="D12" i="3"/>
  <c r="D11" i="3"/>
  <c r="D10" i="3"/>
  <c r="I150" i="2"/>
  <c r="H150" i="2"/>
  <c r="F150" i="2"/>
  <c r="E150" i="2"/>
  <c r="I143" i="2"/>
  <c r="F143" i="2"/>
  <c r="F142" i="2" s="1"/>
  <c r="F134" i="2"/>
  <c r="I132" i="2"/>
  <c r="F132" i="2"/>
  <c r="H130" i="2"/>
  <c r="I128" i="2"/>
  <c r="H128" i="2"/>
  <c r="F128" i="2"/>
  <c r="E134" i="2"/>
  <c r="E130" i="2"/>
  <c r="E128" i="2"/>
  <c r="I73" i="2"/>
  <c r="I72" i="2" s="1"/>
  <c r="I71" i="2" s="1"/>
  <c r="I61" i="2"/>
  <c r="I60" i="2" s="1"/>
  <c r="H61" i="2"/>
  <c r="H60" i="2" s="1"/>
  <c r="F61" i="2"/>
  <c r="F60" i="2" s="1"/>
  <c r="G58" i="2"/>
  <c r="G57" i="2"/>
  <c r="G54" i="2"/>
  <c r="G53" i="2"/>
  <c r="F56" i="2"/>
  <c r="E56" i="2"/>
  <c r="I48" i="2"/>
  <c r="I47" i="2" s="1"/>
  <c r="H48" i="2"/>
  <c r="H47" i="2" s="1"/>
  <c r="I45" i="2"/>
  <c r="I19" i="2"/>
  <c r="I18" i="2" s="1"/>
  <c r="H19" i="2"/>
  <c r="H18" i="2" s="1"/>
  <c r="F48" i="2"/>
  <c r="F47" i="2" s="1"/>
  <c r="F45" i="2"/>
  <c r="E45" i="2"/>
  <c r="F37" i="2"/>
  <c r="F36" i="2" s="1"/>
  <c r="E36" i="2"/>
  <c r="E25" i="2"/>
  <c r="E24" i="2" s="1"/>
  <c r="F19" i="2"/>
  <c r="F18" i="2" s="1"/>
  <c r="E19" i="2"/>
  <c r="E18" i="2" s="1"/>
  <c r="J94" i="2" l="1"/>
  <c r="H127" i="2"/>
  <c r="J95" i="2"/>
  <c r="K94" i="2"/>
  <c r="E127" i="2"/>
  <c r="H76" i="2"/>
  <c r="D97" i="2"/>
  <c r="J92" i="2"/>
  <c r="I76" i="2"/>
  <c r="G77" i="2"/>
  <c r="L77" i="2"/>
  <c r="D77" i="2"/>
  <c r="J81" i="2"/>
  <c r="E76" i="2"/>
  <c r="J83" i="2"/>
  <c r="J87" i="2"/>
  <c r="K77" i="2"/>
  <c r="E11" i="4"/>
  <c r="F44" i="2"/>
  <c r="E44" i="2"/>
  <c r="I127" i="2"/>
  <c r="F127" i="2"/>
  <c r="I44" i="2"/>
  <c r="H44" i="2"/>
  <c r="G152" i="2"/>
  <c r="G151" i="2"/>
  <c r="G150" i="2"/>
  <c r="G149" i="2"/>
  <c r="G147" i="2"/>
  <c r="J147" i="2" s="1"/>
  <c r="G141" i="2"/>
  <c r="G140" i="2"/>
  <c r="G139" i="2"/>
  <c r="G138" i="2"/>
  <c r="G137" i="2"/>
  <c r="G136" i="2"/>
  <c r="G135" i="2"/>
  <c r="G134" i="2"/>
  <c r="G133" i="2"/>
  <c r="G132" i="2"/>
  <c r="G131" i="2"/>
  <c r="G130" i="2"/>
  <c r="G129" i="2"/>
  <c r="G128" i="2"/>
  <c r="G126" i="2"/>
  <c r="G125" i="2"/>
  <c r="G122" i="2"/>
  <c r="G121" i="2"/>
  <c r="G119" i="2"/>
  <c r="G116" i="2"/>
  <c r="G110" i="2"/>
  <c r="G106" i="2"/>
  <c r="G104" i="2"/>
  <c r="G103" i="2"/>
  <c r="G101" i="2"/>
  <c r="G100" i="2"/>
  <c r="G99" i="2"/>
  <c r="G98" i="2"/>
  <c r="G97" i="2"/>
  <c r="G74" i="2"/>
  <c r="G69" i="2"/>
  <c r="G65" i="2"/>
  <c r="G64" i="2"/>
  <c r="G62" i="2"/>
  <c r="G61" i="2"/>
  <c r="G60" i="2"/>
  <c r="G49" i="2"/>
  <c r="G48" i="2"/>
  <c r="G47" i="2"/>
  <c r="G46" i="2"/>
  <c r="G45" i="2"/>
  <c r="G43" i="2"/>
  <c r="G42" i="2"/>
  <c r="G41" i="2"/>
  <c r="G39" i="2"/>
  <c r="G37" i="2"/>
  <c r="G32" i="2"/>
  <c r="G31" i="2"/>
  <c r="G30" i="2"/>
  <c r="G29" i="2"/>
  <c r="G28" i="2"/>
  <c r="G27" i="2"/>
  <c r="G26" i="2"/>
  <c r="G23" i="2"/>
  <c r="G22" i="2"/>
  <c r="G21" i="2"/>
  <c r="G20" i="2"/>
  <c r="G17" i="2"/>
  <c r="G16" i="2"/>
  <c r="G15" i="2"/>
  <c r="G14" i="2"/>
  <c r="D152" i="2"/>
  <c r="D151" i="2"/>
  <c r="D150" i="2"/>
  <c r="D149" i="2"/>
  <c r="J146" i="2"/>
  <c r="D141" i="2"/>
  <c r="D140" i="2"/>
  <c r="D139" i="2"/>
  <c r="D138" i="2"/>
  <c r="D137" i="2"/>
  <c r="D136" i="2"/>
  <c r="D135" i="2"/>
  <c r="D134" i="2"/>
  <c r="D133" i="2"/>
  <c r="D132" i="2"/>
  <c r="D131" i="2"/>
  <c r="D130" i="2"/>
  <c r="D129" i="2"/>
  <c r="D128" i="2"/>
  <c r="D126" i="2"/>
  <c r="D125" i="2"/>
  <c r="D122" i="2"/>
  <c r="D121" i="2"/>
  <c r="D119" i="2"/>
  <c r="D116" i="2"/>
  <c r="D111" i="2"/>
  <c r="D110" i="2"/>
  <c r="D108" i="2"/>
  <c r="D107" i="2"/>
  <c r="D106" i="2"/>
  <c r="D74" i="2"/>
  <c r="D69" i="2"/>
  <c r="D65" i="2"/>
  <c r="D64" i="2"/>
  <c r="D63" i="2"/>
  <c r="D62" i="2"/>
  <c r="D58" i="2"/>
  <c r="D57" i="2"/>
  <c r="D54" i="2"/>
  <c r="D53" i="2"/>
  <c r="D49" i="2"/>
  <c r="D48" i="2"/>
  <c r="D47" i="2"/>
  <c r="D46" i="2"/>
  <c r="D45" i="2"/>
  <c r="D43" i="2"/>
  <c r="D42" i="2"/>
  <c r="D41" i="2"/>
  <c r="D40" i="2"/>
  <c r="D39" i="2"/>
  <c r="D37" i="2"/>
  <c r="D33" i="2"/>
  <c r="D32" i="2"/>
  <c r="D31" i="2"/>
  <c r="D30" i="2"/>
  <c r="D29" i="2"/>
  <c r="D28" i="2"/>
  <c r="D27" i="2"/>
  <c r="D26" i="2"/>
  <c r="D23" i="2"/>
  <c r="D22" i="2"/>
  <c r="D21" i="2"/>
  <c r="D20" i="2"/>
  <c r="D17" i="2"/>
  <c r="D16" i="2"/>
  <c r="D15" i="2"/>
  <c r="D14" i="2"/>
  <c r="J15" i="2" l="1"/>
  <c r="J149" i="2"/>
  <c r="D36" i="2"/>
  <c r="J77" i="2"/>
  <c r="D44" i="2"/>
  <c r="J17" i="2"/>
  <c r="G127" i="2"/>
  <c r="D115" i="2"/>
  <c r="D114" i="2" s="1"/>
  <c r="G115" i="2"/>
  <c r="G114" i="2" s="1"/>
  <c r="E9" i="4"/>
  <c r="D11" i="4"/>
  <c r="G44" i="2"/>
  <c r="K35" i="3"/>
  <c r="D57" i="3"/>
  <c r="I44" i="3"/>
  <c r="J139" i="2"/>
  <c r="H56" i="2"/>
  <c r="H51" i="2" s="1"/>
  <c r="G56" i="2" l="1"/>
  <c r="D9" i="4"/>
  <c r="H68" i="2"/>
  <c r="J42" i="2"/>
  <c r="K101" i="2"/>
  <c r="J101" i="2"/>
  <c r="L27" i="2"/>
  <c r="K27" i="2"/>
  <c r="J27" i="2"/>
  <c r="L41" i="3"/>
  <c r="K41" i="3"/>
  <c r="J41" i="3"/>
  <c r="H38" i="3"/>
  <c r="G38" i="3"/>
  <c r="E38" i="3"/>
  <c r="D38" i="3"/>
  <c r="I114" i="2"/>
  <c r="L35" i="3"/>
  <c r="G18" i="3"/>
  <c r="J119" i="2"/>
  <c r="J108" i="2"/>
  <c r="L29" i="2"/>
  <c r="K29" i="2"/>
  <c r="J29" i="2"/>
  <c r="J126" i="2"/>
  <c r="H115" i="2"/>
  <c r="J107" i="2"/>
  <c r="H31" i="3"/>
  <c r="G31" i="3"/>
  <c r="E31" i="3"/>
  <c r="D31" i="3"/>
  <c r="D25" i="3"/>
  <c r="J35" i="3"/>
  <c r="I124" i="2"/>
  <c r="I120" i="2" s="1"/>
  <c r="H124" i="2"/>
  <c r="E124" i="2"/>
  <c r="K24" i="3"/>
  <c r="J24" i="3"/>
  <c r="I113" i="2" l="1"/>
  <c r="I112" i="2" s="1"/>
  <c r="E120" i="2"/>
  <c r="D120" i="2" s="1"/>
  <c r="D124" i="2"/>
  <c r="H120" i="2"/>
  <c r="G120" i="2" s="1"/>
  <c r="G124" i="2"/>
  <c r="H67" i="2"/>
  <c r="G68" i="2"/>
  <c r="H114" i="2"/>
  <c r="E13" i="2"/>
  <c r="H113" i="2" l="1"/>
  <c r="G113" i="2"/>
  <c r="G112" i="2" s="1"/>
  <c r="G67" i="2"/>
  <c r="H66" i="2"/>
  <c r="E12" i="2"/>
  <c r="D18" i="3"/>
  <c r="F18" i="3"/>
  <c r="G47" i="3"/>
  <c r="I20" i="3"/>
  <c r="H20" i="3"/>
  <c r="G20" i="3"/>
  <c r="F20" i="3"/>
  <c r="E20" i="3"/>
  <c r="D20" i="3"/>
  <c r="L151" i="2"/>
  <c r="K151" i="2"/>
  <c r="J151" i="2"/>
  <c r="L150" i="2"/>
  <c r="K150" i="2"/>
  <c r="J150" i="2"/>
  <c r="L143" i="2"/>
  <c r="K143" i="2"/>
  <c r="J143" i="2"/>
  <c r="L142" i="2"/>
  <c r="K142" i="2"/>
  <c r="J142" i="2"/>
  <c r="L141" i="2"/>
  <c r="K141" i="2"/>
  <c r="J141" i="2"/>
  <c r="L140" i="2"/>
  <c r="K140" i="2"/>
  <c r="J140" i="2"/>
  <c r="L136" i="2"/>
  <c r="K136" i="2"/>
  <c r="J136" i="2"/>
  <c r="L135" i="2"/>
  <c r="K135" i="2"/>
  <c r="J135" i="2"/>
  <c r="L133" i="2"/>
  <c r="K133" i="2"/>
  <c r="J133" i="2"/>
  <c r="L132" i="2"/>
  <c r="K132" i="2"/>
  <c r="J132" i="2"/>
  <c r="L131" i="2"/>
  <c r="K131" i="2"/>
  <c r="J131" i="2"/>
  <c r="L130" i="2"/>
  <c r="K130" i="2"/>
  <c r="J130" i="2"/>
  <c r="L125" i="2"/>
  <c r="K125" i="2"/>
  <c r="J125" i="2"/>
  <c r="L124" i="2"/>
  <c r="K124" i="2"/>
  <c r="J124" i="2"/>
  <c r="L120" i="2"/>
  <c r="K120" i="2"/>
  <c r="J120" i="2"/>
  <c r="L117" i="2"/>
  <c r="K117" i="2"/>
  <c r="J117" i="2"/>
  <c r="L116" i="2"/>
  <c r="K116" i="2"/>
  <c r="J116" i="2"/>
  <c r="L111" i="2"/>
  <c r="K111" i="2"/>
  <c r="J111" i="2"/>
  <c r="L110" i="2"/>
  <c r="K110" i="2"/>
  <c r="J110" i="2"/>
  <c r="L104" i="2"/>
  <c r="K104" i="2"/>
  <c r="J104" i="2"/>
  <c r="L103" i="2"/>
  <c r="K103" i="2"/>
  <c r="J103" i="2"/>
  <c r="L100" i="2"/>
  <c r="K100" i="2"/>
  <c r="J100" i="2"/>
  <c r="L99" i="2"/>
  <c r="K99" i="2"/>
  <c r="J99" i="2"/>
  <c r="L98" i="2"/>
  <c r="K98" i="2"/>
  <c r="J98" i="2"/>
  <c r="L97" i="2"/>
  <c r="K97" i="2"/>
  <c r="J97" i="2"/>
  <c r="L76" i="2"/>
  <c r="L74" i="2"/>
  <c r="K74" i="2"/>
  <c r="J74" i="2"/>
  <c r="L73" i="2"/>
  <c r="L72" i="2"/>
  <c r="L71" i="2"/>
  <c r="L69" i="2"/>
  <c r="K69" i="2"/>
  <c r="J69" i="2"/>
  <c r="L68" i="2"/>
  <c r="L67" i="2"/>
  <c r="L66" i="2"/>
  <c r="L65" i="2"/>
  <c r="K65" i="2"/>
  <c r="J65" i="2"/>
  <c r="L64" i="2"/>
  <c r="K64" i="2"/>
  <c r="J64" i="2"/>
  <c r="L63" i="2"/>
  <c r="K63" i="2"/>
  <c r="J63" i="2"/>
  <c r="L62" i="2"/>
  <c r="K62" i="2"/>
  <c r="J62" i="2"/>
  <c r="L61" i="2"/>
  <c r="L60" i="2"/>
  <c r="L58" i="2"/>
  <c r="K58" i="2"/>
  <c r="J58" i="2"/>
  <c r="L57" i="2"/>
  <c r="K57" i="2"/>
  <c r="J57" i="2"/>
  <c r="L54" i="2"/>
  <c r="K54" i="2"/>
  <c r="J54" i="2"/>
  <c r="L53" i="2"/>
  <c r="K53" i="2"/>
  <c r="J53" i="2"/>
  <c r="L49" i="2"/>
  <c r="K49" i="2"/>
  <c r="J49" i="2"/>
  <c r="L48" i="2"/>
  <c r="K48" i="2"/>
  <c r="J48" i="2"/>
  <c r="L47" i="2"/>
  <c r="K47" i="2"/>
  <c r="J47" i="2"/>
  <c r="L46" i="2"/>
  <c r="K46" i="2"/>
  <c r="J46" i="2"/>
  <c r="L45" i="2"/>
  <c r="K45" i="2"/>
  <c r="J45" i="2"/>
  <c r="L44" i="2"/>
  <c r="L43" i="2"/>
  <c r="K43" i="2"/>
  <c r="J43" i="2"/>
  <c r="L41" i="2"/>
  <c r="K41" i="2"/>
  <c r="J41" i="2"/>
  <c r="L39" i="2"/>
  <c r="K39" i="2"/>
  <c r="J39" i="2"/>
  <c r="L37" i="2"/>
  <c r="K37" i="2"/>
  <c r="J37" i="2"/>
  <c r="L33" i="2"/>
  <c r="K33" i="2"/>
  <c r="J33" i="2"/>
  <c r="L32" i="2"/>
  <c r="K32" i="2"/>
  <c r="J32" i="2"/>
  <c r="L31" i="2"/>
  <c r="K31" i="2"/>
  <c r="J31" i="2"/>
  <c r="L30" i="2"/>
  <c r="K30" i="2"/>
  <c r="J30" i="2"/>
  <c r="L28" i="2"/>
  <c r="K28" i="2"/>
  <c r="J28" i="2"/>
  <c r="L26" i="2"/>
  <c r="K26" i="2"/>
  <c r="J26" i="2"/>
  <c r="L23" i="2"/>
  <c r="K23" i="2"/>
  <c r="J23" i="2"/>
  <c r="L22" i="2"/>
  <c r="K22" i="2"/>
  <c r="J22" i="2"/>
  <c r="L21" i="2"/>
  <c r="K21" i="2"/>
  <c r="J21" i="2"/>
  <c r="L20" i="2"/>
  <c r="K20" i="2"/>
  <c r="J20" i="2"/>
  <c r="L17" i="2"/>
  <c r="K17" i="2"/>
  <c r="L16" i="2"/>
  <c r="K16" i="2"/>
  <c r="J16" i="2"/>
  <c r="L15" i="2"/>
  <c r="K15" i="2"/>
  <c r="L14" i="2"/>
  <c r="K14" i="2"/>
  <c r="J14" i="2"/>
  <c r="L37" i="3"/>
  <c r="K37" i="3"/>
  <c r="J37" i="3"/>
  <c r="H36" i="3"/>
  <c r="G36" i="3"/>
  <c r="F36" i="3"/>
  <c r="L36" i="3" s="1"/>
  <c r="E36" i="3"/>
  <c r="D36" i="3"/>
  <c r="L61" i="3"/>
  <c r="K61" i="3"/>
  <c r="J61" i="3"/>
  <c r="K59" i="3"/>
  <c r="G59" i="3"/>
  <c r="D59" i="3"/>
  <c r="L58" i="3"/>
  <c r="K58" i="3"/>
  <c r="J58" i="3"/>
  <c r="I57" i="3"/>
  <c r="H57" i="3"/>
  <c r="G57" i="3"/>
  <c r="J57" i="3" s="1"/>
  <c r="F57" i="3"/>
  <c r="E57" i="3"/>
  <c r="L56" i="3"/>
  <c r="K56" i="3"/>
  <c r="J56" i="3"/>
  <c r="L55" i="3"/>
  <c r="K55" i="3"/>
  <c r="J55" i="3"/>
  <c r="I54" i="3"/>
  <c r="H54" i="3"/>
  <c r="G54" i="3"/>
  <c r="F54" i="3"/>
  <c r="E54" i="3"/>
  <c r="D54" i="3"/>
  <c r="L48" i="3"/>
  <c r="K48" i="3"/>
  <c r="J48" i="3"/>
  <c r="I47" i="3"/>
  <c r="H47" i="3"/>
  <c r="F47" i="3"/>
  <c r="E47" i="3"/>
  <c r="D47" i="3"/>
  <c r="L53" i="3"/>
  <c r="K53" i="3"/>
  <c r="J53" i="3"/>
  <c r="L51" i="3"/>
  <c r="K51" i="3"/>
  <c r="J51" i="3"/>
  <c r="L50" i="3"/>
  <c r="K50" i="3"/>
  <c r="J50" i="3"/>
  <c r="I49" i="3"/>
  <c r="H49" i="3"/>
  <c r="G49" i="3"/>
  <c r="F49" i="3"/>
  <c r="E49" i="3"/>
  <c r="D49" i="3"/>
  <c r="L46" i="3"/>
  <c r="K46" i="3"/>
  <c r="J46" i="3"/>
  <c r="L45" i="3"/>
  <c r="K45" i="3"/>
  <c r="J45" i="3"/>
  <c r="K36" i="3" l="1"/>
  <c r="L57" i="3"/>
  <c r="J59" i="3"/>
  <c r="L47" i="3"/>
  <c r="H112" i="2"/>
  <c r="J56" i="2"/>
  <c r="J47" i="3"/>
  <c r="J36" i="3"/>
  <c r="K57" i="3"/>
  <c r="L54" i="3"/>
  <c r="K54" i="3"/>
  <c r="K47" i="3"/>
  <c r="L59" i="3"/>
  <c r="J54" i="3"/>
  <c r="L49" i="3"/>
  <c r="K49" i="3"/>
  <c r="J49" i="3"/>
  <c r="L43" i="3"/>
  <c r="K43" i="3"/>
  <c r="J43" i="3"/>
  <c r="L42" i="3"/>
  <c r="K42" i="3"/>
  <c r="J42" i="3"/>
  <c r="L40" i="3"/>
  <c r="K40" i="3"/>
  <c r="J40" i="3"/>
  <c r="L39" i="3"/>
  <c r="K39" i="3"/>
  <c r="J39" i="3"/>
  <c r="L38" i="3"/>
  <c r="L34" i="3"/>
  <c r="K34" i="3"/>
  <c r="J34" i="3"/>
  <c r="L33" i="3"/>
  <c r="K33" i="3"/>
  <c r="J33" i="3"/>
  <c r="L32" i="3"/>
  <c r="K32" i="3"/>
  <c r="J32" i="3"/>
  <c r="L30" i="3"/>
  <c r="K30" i="3"/>
  <c r="J30" i="3"/>
  <c r="L29" i="3"/>
  <c r="K29" i="3"/>
  <c r="J29" i="3"/>
  <c r="L28" i="3"/>
  <c r="K28" i="3"/>
  <c r="J28" i="3"/>
  <c r="L27" i="3"/>
  <c r="K27" i="3"/>
  <c r="J27" i="3"/>
  <c r="L26" i="3"/>
  <c r="K26" i="3"/>
  <c r="J26" i="3"/>
  <c r="I25" i="3"/>
  <c r="H25" i="3"/>
  <c r="G25" i="3"/>
  <c r="F25" i="3"/>
  <c r="E25" i="3"/>
  <c r="L23" i="3"/>
  <c r="K23" i="3"/>
  <c r="J23" i="3"/>
  <c r="L22" i="3"/>
  <c r="K22" i="3"/>
  <c r="J22" i="3"/>
  <c r="L21" i="3"/>
  <c r="K21" i="3"/>
  <c r="J21" i="3"/>
  <c r="K20" i="3"/>
  <c r="L19" i="3"/>
  <c r="K19" i="3"/>
  <c r="J19" i="3"/>
  <c r="K18" i="3"/>
  <c r="L17" i="3"/>
  <c r="K17" i="3"/>
  <c r="J17" i="3"/>
  <c r="L14" i="3"/>
  <c r="K14" i="3"/>
  <c r="J14" i="3"/>
  <c r="L12" i="3"/>
  <c r="K12" i="3"/>
  <c r="J12" i="3"/>
  <c r="L11" i="3"/>
  <c r="K11" i="3"/>
  <c r="J11" i="3"/>
  <c r="L10" i="3"/>
  <c r="K10" i="3"/>
  <c r="J10" i="3"/>
  <c r="I9" i="3"/>
  <c r="H9" i="3"/>
  <c r="G9" i="3"/>
  <c r="F9" i="3"/>
  <c r="E9" i="3"/>
  <c r="D9" i="3"/>
  <c r="F114" i="2"/>
  <c r="F113" i="2" s="1"/>
  <c r="E115" i="2"/>
  <c r="H109" i="2"/>
  <c r="H105" i="2" s="1"/>
  <c r="F109" i="2"/>
  <c r="E109" i="2"/>
  <c r="E105" i="2" s="1"/>
  <c r="G76" i="2"/>
  <c r="D76" i="2"/>
  <c r="H73" i="2"/>
  <c r="G73" i="2" s="1"/>
  <c r="E73" i="2"/>
  <c r="G66" i="2"/>
  <c r="E68" i="2"/>
  <c r="D68" i="2" s="1"/>
  <c r="D56" i="2"/>
  <c r="I50" i="2"/>
  <c r="F52" i="2"/>
  <c r="F51" i="2" s="1"/>
  <c r="D51" i="2" s="1"/>
  <c r="E52" i="2"/>
  <c r="E51" i="2" s="1"/>
  <c r="H25" i="2"/>
  <c r="F25" i="2"/>
  <c r="G19" i="2"/>
  <c r="I12" i="2"/>
  <c r="H13" i="2"/>
  <c r="I11" i="2" l="1"/>
  <c r="I9" i="2" s="1"/>
  <c r="I26" i="4" s="1"/>
  <c r="E60" i="2"/>
  <c r="D60" i="2" s="1"/>
  <c r="J60" i="2" s="1"/>
  <c r="D61" i="2"/>
  <c r="J61" i="2" s="1"/>
  <c r="G52" i="2"/>
  <c r="G25" i="2"/>
  <c r="H24" i="2"/>
  <c r="F112" i="2"/>
  <c r="L112" i="2" s="1"/>
  <c r="L113" i="2"/>
  <c r="L25" i="2"/>
  <c r="F24" i="2"/>
  <c r="D25" i="2"/>
  <c r="E72" i="2"/>
  <c r="D73" i="2"/>
  <c r="J73" i="2" s="1"/>
  <c r="E114" i="2"/>
  <c r="E113" i="2" s="1"/>
  <c r="J115" i="2"/>
  <c r="H12" i="2"/>
  <c r="G13" i="2"/>
  <c r="F12" i="2"/>
  <c r="D13" i="2"/>
  <c r="D127" i="2"/>
  <c r="D113" i="2" s="1"/>
  <c r="D19" i="2"/>
  <c r="J19" i="2" s="1"/>
  <c r="G105" i="2"/>
  <c r="G109" i="2"/>
  <c r="F105" i="2"/>
  <c r="D105" i="2" s="1"/>
  <c r="D109" i="2"/>
  <c r="D52" i="2"/>
  <c r="K19" i="2"/>
  <c r="E50" i="2"/>
  <c r="L52" i="2"/>
  <c r="E67" i="2"/>
  <c r="K68" i="2"/>
  <c r="J68" i="2"/>
  <c r="K52" i="2"/>
  <c r="K25" i="3"/>
  <c r="K76" i="2"/>
  <c r="J76" i="2"/>
  <c r="K105" i="2"/>
  <c r="K109" i="2"/>
  <c r="K61" i="2"/>
  <c r="K56" i="2"/>
  <c r="K44" i="2"/>
  <c r="J44" i="2"/>
  <c r="L25" i="3"/>
  <c r="L9" i="3"/>
  <c r="K9" i="3"/>
  <c r="J9" i="3"/>
  <c r="L127" i="2"/>
  <c r="L134" i="2"/>
  <c r="K127" i="2"/>
  <c r="K134" i="2"/>
  <c r="J134" i="2"/>
  <c r="L114" i="2"/>
  <c r="L115" i="2"/>
  <c r="K115" i="2"/>
  <c r="L109" i="2"/>
  <c r="H72" i="2"/>
  <c r="G72" i="2" s="1"/>
  <c r="K73" i="2"/>
  <c r="L56" i="2"/>
  <c r="L36" i="2"/>
  <c r="L40" i="2"/>
  <c r="K25" i="2"/>
  <c r="L18" i="2"/>
  <c r="L19" i="2"/>
  <c r="L13" i="2"/>
  <c r="K13" i="2"/>
  <c r="K31" i="3"/>
  <c r="F31" i="3"/>
  <c r="F44" i="3"/>
  <c r="L44" i="3" s="1"/>
  <c r="H44" i="3"/>
  <c r="G44" i="3" s="1"/>
  <c r="I31" i="3"/>
  <c r="K60" i="2" l="1"/>
  <c r="J114" i="2"/>
  <c r="K113" i="2"/>
  <c r="K114" i="2"/>
  <c r="J25" i="2"/>
  <c r="D67" i="2"/>
  <c r="J67" i="2" s="1"/>
  <c r="E66" i="2"/>
  <c r="J52" i="2"/>
  <c r="J127" i="2"/>
  <c r="D112" i="2"/>
  <c r="L12" i="2"/>
  <c r="I24" i="4"/>
  <c r="I23" i="4" s="1"/>
  <c r="I22" i="4" s="1"/>
  <c r="G26" i="4"/>
  <c r="K12" i="2"/>
  <c r="J13" i="2"/>
  <c r="J105" i="2"/>
  <c r="E71" i="2"/>
  <c r="D71" i="2" s="1"/>
  <c r="D72" i="2"/>
  <c r="J72" i="2" s="1"/>
  <c r="G51" i="2"/>
  <c r="J51" i="2" s="1"/>
  <c r="H50" i="2"/>
  <c r="K50" i="2" s="1"/>
  <c r="D24" i="2"/>
  <c r="L24" i="2"/>
  <c r="K24" i="2"/>
  <c r="G24" i="2"/>
  <c r="G12" i="2"/>
  <c r="D12" i="2"/>
  <c r="F50" i="2"/>
  <c r="D50" i="2" s="1"/>
  <c r="D18" i="2"/>
  <c r="J109" i="2"/>
  <c r="K18" i="2"/>
  <c r="G18" i="2"/>
  <c r="L105" i="2"/>
  <c r="K67" i="2"/>
  <c r="F7" i="3"/>
  <c r="F31" i="4" s="1"/>
  <c r="I7" i="3"/>
  <c r="I31" i="4" s="1"/>
  <c r="L31" i="3"/>
  <c r="G7" i="3"/>
  <c r="K51" i="2"/>
  <c r="J31" i="3"/>
  <c r="J25" i="3"/>
  <c r="H71" i="2"/>
  <c r="K72" i="2"/>
  <c r="L51" i="2"/>
  <c r="J18" i="3"/>
  <c r="J20" i="3"/>
  <c r="L18" i="3"/>
  <c r="L20" i="3"/>
  <c r="H7" i="3"/>
  <c r="H30" i="4" s="1"/>
  <c r="E44" i="3"/>
  <c r="J38" i="3"/>
  <c r="F11" i="2" l="1"/>
  <c r="E112" i="2"/>
  <c r="K112" i="2" s="1"/>
  <c r="J113" i="2"/>
  <c r="E11" i="2"/>
  <c r="F9" i="2"/>
  <c r="D31" i="4"/>
  <c r="F29" i="4"/>
  <c r="F28" i="4" s="1"/>
  <c r="F27" i="4" s="1"/>
  <c r="G31" i="4"/>
  <c r="I29" i="4"/>
  <c r="I28" i="4" s="1"/>
  <c r="I27" i="4" s="1"/>
  <c r="I21" i="4" s="1"/>
  <c r="I20" i="4" s="1"/>
  <c r="I7" i="4" s="1"/>
  <c r="G30" i="4"/>
  <c r="H29" i="4"/>
  <c r="J24" i="2"/>
  <c r="K71" i="2"/>
  <c r="G71" i="2"/>
  <c r="J71" i="2" s="1"/>
  <c r="K66" i="2"/>
  <c r="D66" i="2"/>
  <c r="J66" i="2" s="1"/>
  <c r="J12" i="2"/>
  <c r="J112" i="2"/>
  <c r="J18" i="2"/>
  <c r="L50" i="2"/>
  <c r="G50" i="2"/>
  <c r="J50" i="2" s="1"/>
  <c r="K44" i="3"/>
  <c r="E7" i="3"/>
  <c r="E30" i="4" s="1"/>
  <c r="J44" i="3"/>
  <c r="D7" i="3"/>
  <c r="L7" i="3"/>
  <c r="I63" i="3"/>
  <c r="K38" i="3"/>
  <c r="L11" i="2" l="1"/>
  <c r="D11" i="2"/>
  <c r="D9" i="2" s="1"/>
  <c r="D63" i="3" s="1"/>
  <c r="E9" i="2"/>
  <c r="E25" i="4" s="1"/>
  <c r="E24" i="4" s="1"/>
  <c r="E23" i="4" s="1"/>
  <c r="H28" i="4"/>
  <c r="G29" i="4"/>
  <c r="D30" i="4"/>
  <c r="E29" i="4"/>
  <c r="L9" i="2"/>
  <c r="F26" i="4"/>
  <c r="F63" i="3"/>
  <c r="J7" i="3"/>
  <c r="K7" i="3"/>
  <c r="K40" i="2"/>
  <c r="D25" i="4" l="1"/>
  <c r="E63" i="3"/>
  <c r="H27" i="4"/>
  <c r="G27" i="4" s="1"/>
  <c r="G28" i="4"/>
  <c r="E28" i="4"/>
  <c r="D29" i="4"/>
  <c r="D26" i="4"/>
  <c r="F24" i="4"/>
  <c r="E22" i="4"/>
  <c r="H36" i="2"/>
  <c r="G40" i="2"/>
  <c r="J40" i="2" s="1"/>
  <c r="G36" i="2" l="1"/>
  <c r="J36" i="2" s="1"/>
  <c r="H11" i="2"/>
  <c r="K36" i="2"/>
  <c r="E27" i="4"/>
  <c r="D27" i="4" s="1"/>
  <c r="D28" i="4"/>
  <c r="F23" i="4"/>
  <c r="D24" i="4"/>
  <c r="H9" i="2" l="1"/>
  <c r="G11" i="2"/>
  <c r="K11" i="2"/>
  <c r="E21" i="4"/>
  <c r="E20" i="4" s="1"/>
  <c r="F22" i="4"/>
  <c r="D23" i="4"/>
  <c r="G9" i="2" l="1"/>
  <c r="J11" i="2"/>
  <c r="H25" i="4"/>
  <c r="H63" i="3"/>
  <c r="K9" i="2"/>
  <c r="F21" i="4"/>
  <c r="D21" i="4" s="1"/>
  <c r="D22" i="4"/>
  <c r="E7" i="4"/>
  <c r="H24" i="4" l="1"/>
  <c r="G25" i="4"/>
  <c r="G63" i="3"/>
  <c r="J9" i="2"/>
  <c r="F20" i="4"/>
  <c r="D20" i="4" s="1"/>
  <c r="H23" i="4" l="1"/>
  <c r="G24" i="4"/>
  <c r="F7" i="4"/>
  <c r="D7" i="4"/>
  <c r="G23" i="4" l="1"/>
  <c r="H22" i="4"/>
  <c r="H21" i="4" l="1"/>
  <c r="G22" i="4"/>
  <c r="H20" i="4" l="1"/>
  <c r="G21" i="4"/>
  <c r="G20" i="4" l="1"/>
  <c r="G7" i="4" s="1"/>
  <c r="H7" i="4"/>
</calcChain>
</file>

<file path=xl/sharedStrings.xml><?xml version="1.0" encoding="utf-8"?>
<sst xmlns="http://schemas.openxmlformats.org/spreadsheetml/2006/main" count="759" uniqueCount="467">
  <si>
    <t>Наименование 
показателя</t>
  </si>
  <si>
    <t>Код стро-ки</t>
  </si>
  <si>
    <t>Код дохода по бюджетной классификации</t>
  </si>
  <si>
    <t>Утвержденные бюджетные назначения</t>
  </si>
  <si>
    <t>Исполнено</t>
  </si>
  <si>
    <t>консолидированный бюджет субъекта Российской Федерации и территориального государственного внебюджетного фонда</t>
  </si>
  <si>
    <t>консолидированный бюджет субъекта Российской Федерации</t>
  </si>
  <si>
    <t>бюджеты муници- пальных районов</t>
  </si>
  <si>
    <t>бюджеты городских поселений</t>
  </si>
  <si>
    <t>1</t>
  </si>
  <si>
    <t>2</t>
  </si>
  <si>
    <t>3</t>
  </si>
  <si>
    <t>4</t>
  </si>
  <si>
    <t>5</t>
  </si>
  <si>
    <t>6</t>
  </si>
  <si>
    <t>7</t>
  </si>
  <si>
    <t>8</t>
  </si>
  <si>
    <t>9</t>
  </si>
  <si>
    <t>Доходы бюджета - ИТОГО</t>
  </si>
  <si>
    <t>010</t>
  </si>
  <si>
    <t>х</t>
  </si>
  <si>
    <t>-</t>
  </si>
  <si>
    <t xml:space="preserve">в том числе: </t>
  </si>
  <si>
    <t xml:space="preserve">  НАЛОГОВЫЕ И НЕНАЛОГОВЫЕ ДОХОДЫ</t>
  </si>
  <si>
    <t xml:space="preserve"> 000 1000000000 0000 000</t>
  </si>
  <si>
    <t xml:space="preserve">  НАЛОГИ НА ПРИБЫЛЬ, ДОХОДЫ</t>
  </si>
  <si>
    <t xml:space="preserve"> 000 1010000000 0000 000</t>
  </si>
  <si>
    <t xml:space="preserve">  Налог на доходы физических лиц</t>
  </si>
  <si>
    <t xml:space="preserve"> 000 1010200001 0000 110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</si>
  <si>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</si>
  <si>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 000 1010201001 0000 110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</si>
  <si>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</si>
  <si>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 xml:space="preserve"> 000 1010202001 0000 110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</si>
  <si>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</si>
  <si>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000 1010203001 0000 110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</si>
  <si>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</si>
  <si>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 xml:space="preserve"> 000 1010204001 0000 110</t>
  </si>
  <si>
    <t xml:space="preserve">  НАЛОГИ НА ТОВАРЫ (РАБОТЫ, УСЛУГИ), РЕАЛИЗУЕМЫЕ НА ТЕРРИТОРИИ РОССИЙСКОЙ ФЕДЕРАЦИИ</t>
  </si>
  <si>
    <t xml:space="preserve"> 000 1030000000 0000 000</t>
  </si>
  <si>
    <t xml:space="preserve">  Акцизы по подакцизным товарам (продукции), производимым на территории Российской Федерации</t>
  </si>
  <si>
    <t xml:space="preserve"> 000 1030200001 0000 110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</si>
  <si>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</si>
  <si>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000 1030223001 0000 110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</si>
  <si>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</si>
  <si>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000 1030224001 0000 110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</si>
  <si>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</si>
  <si>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000 1030225001 0000 110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</si>
  <si>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</si>
  <si>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000 1030226001 0000 110</t>
  </si>
  <si>
    <t xml:space="preserve">  НАЛОГИ НА СОВОКУПНЫЙ ДОХОД</t>
  </si>
  <si>
    <t xml:space="preserve"> 000 1050000000 0000 000</t>
  </si>
  <si>
    <t xml:space="preserve">  Единый налог на вмененный доход для отдельных видов деятельности</t>
  </si>
  <si>
    <t xml:space="preserve"> 000 1050200002 0000 110</t>
  </si>
  <si>
    <t xml:space="preserve"> 000 1050201002 0000 110</t>
  </si>
  <si>
    <t xml:space="preserve">  Единый налог на вмененный доход для отдельных видов деятельности (за налоговые периоды, истекшие до 1 января 2011 года)</t>
  </si>
  <si>
    <t xml:space="preserve"> 000 1050202002 0000 110</t>
  </si>
  <si>
    <t xml:space="preserve">  НАЛОГИ НА ИМУЩЕСТВО</t>
  </si>
  <si>
    <t xml:space="preserve"> 000 1060000000 0000 000</t>
  </si>
  <si>
    <t xml:space="preserve">  Налог на имущество физических лиц</t>
  </si>
  <si>
    <t xml:space="preserve"> 000 1060100000 0000 110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</si>
  <si>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</si>
  <si>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 xml:space="preserve">  Земельный налог</t>
  </si>
  <si>
    <t xml:space="preserve"> 000 1060600000 0000 110</t>
  </si>
  <si>
    <t xml:space="preserve">  Земельный налог с организаций, обладающих земельным участком, расположенным в границах городских  поселений</t>
  </si>
  <si>
    <t xml:space="preserve">  Земельный налог с физических лиц, обладающих земельным участком, расположенным в границах  городских  поселений</t>
  </si>
  <si>
    <t xml:space="preserve">  ГОСУДАРСТВЕННАЯ ПОШЛИНА</t>
  </si>
  <si>
    <t xml:space="preserve"> 000 1080000000 0000 000</t>
  </si>
  <si>
    <t xml:space="preserve">  Государственная пошлина по делам, рассматриваемым в судах общей юрисдикции, мировыми судьями</t>
  </si>
  <si>
    <t xml:space="preserve"> 000 1080300001 0000 110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</si>
  <si>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</si>
  <si>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 000 1080301001 0000 110</t>
  </si>
  <si>
    <t xml:space="preserve">  Государственная пошлина за государственную регистрацию, а также за совершение прочих юридически значимых действий</t>
  </si>
  <si>
    <t xml:space="preserve"> 000 1080700001 0000 110</t>
  </si>
  <si>
    <t xml:space="preserve">  Государственная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</t>
  </si>
  <si>
    <t xml:space="preserve"> 000 1080708001 0000 110</t>
  </si>
  <si>
    <t xml:space="preserve">  Государственная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Федерации, зачисляемая в бюджеты муниципальных районов</t>
  </si>
  <si>
    <t xml:space="preserve"> 000 1080708401 0000 110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</si>
  <si>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</si>
  <si>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000 1110000000 0000 000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</si>
  <si>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</si>
  <si>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000 1110500000 0000 120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</si>
  <si>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</si>
  <si>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000 1110501000 0000 120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</si>
  <si>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</si>
  <si>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 xml:space="preserve"> 000 1110501305 0000 120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</si>
  <si>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</si>
  <si>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 xml:space="preserve"> 000 1110501313 0000 120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</si>
  <si>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</si>
  <si>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 000 1110503000 0000 120</t>
  </si>
  <si>
    <t xml:space="preserve">  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</si>
  <si>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 xml:space="preserve"> 000 1110503505 0000 120</t>
  </si>
  <si>
    <t xml:space="preserve">  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</si>
  <si>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 xml:space="preserve">  ПЛАТЕЖИ ПРИ ПОЛЬЗОВАНИИ ПРИРОДНЫМИ РЕСУРСАМИ</t>
  </si>
  <si>
    <t xml:space="preserve"> 000 1120000000 0000 000</t>
  </si>
  <si>
    <t xml:space="preserve">  Плата за негативное воздействие на окружающую среду</t>
  </si>
  <si>
    <t xml:space="preserve"> 000 1120100001 0000 120</t>
  </si>
  <si>
    <t xml:space="preserve">  Плата за выбросы загрязняющих веществ в атмосферный воздух стационарными объектами</t>
  </si>
  <si>
    <t xml:space="preserve"> 000 1120101001 0000 120</t>
  </si>
  <si>
    <t xml:space="preserve">  Плата за выбросы загрязняющих веществ в атмосферный воздух передвижными объектами</t>
  </si>
  <si>
    <t xml:space="preserve">  Плата за сбросы загрязняющих веществ в водные объекты</t>
  </si>
  <si>
    <t xml:space="preserve"> 000 1120103001 0000 120</t>
  </si>
  <si>
    <t xml:space="preserve">  Плата за размещение отходов производства и потребления</t>
  </si>
  <si>
    <t xml:space="preserve">  ДОХОДЫ ОТ ОКАЗАНИЯ ПЛАТНЫХ УСЛУГ (РАБОТ) И КОМПЕНСАЦИИ ЗАТРАТ ГОСУДАРСТВА</t>
  </si>
  <si>
    <t xml:space="preserve"> 000 1130000000 0000 000</t>
  </si>
  <si>
    <t xml:space="preserve">  Доходы от оказания платных услуг (работ)</t>
  </si>
  <si>
    <t xml:space="preserve"> 000 1130100000 0000 130</t>
  </si>
  <si>
    <t xml:space="preserve">  Прочие доходы от оказания платных услуг (работ)</t>
  </si>
  <si>
    <t xml:space="preserve"> 000 1130199000 0000 130</t>
  </si>
  <si>
    <t xml:space="preserve">  Прочие доходы от оказания платных услуг (работ) получателями средств бюджетов муниципальных районов</t>
  </si>
  <si>
    <t xml:space="preserve"> 000 1130199505 0000 130</t>
  </si>
  <si>
    <t xml:space="preserve">  ДОХОДЫ ОТ ПРОДАЖИ МАТЕРИАЛЬНЫХ И НЕМАТЕРИАЛЬНЫХ АКТИВОВ</t>
  </si>
  <si>
    <t xml:space="preserve"> 000 1140000000 0000 000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</si>
  <si>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</si>
  <si>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000 1140200000 0000 000</t>
  </si>
  <si>
    <t xml:space="preserve">  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</si>
  <si>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000 1140205005 0000 410</t>
  </si>
  <si>
    <t xml:space="preserve">  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</si>
  <si>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000 1140205305 0000 410</t>
  </si>
  <si>
    <t xml:space="preserve">  ШТРАФЫ, САНКЦИИ, ВОЗМЕЩЕНИЕ УЩЕРБА</t>
  </si>
  <si>
    <t xml:space="preserve"> 000 1160000000 0000 000</t>
  </si>
  <si>
    <t xml:space="preserve">  ПРОЧИЕ НЕНАЛОГОВЫЕ ДОХОДЫ</t>
  </si>
  <si>
    <t xml:space="preserve"> 000 1170000000 0000 000</t>
  </si>
  <si>
    <t xml:space="preserve">  Невыясненные поступления</t>
  </si>
  <si>
    <t xml:space="preserve"> 000 1170100000 0000 180</t>
  </si>
  <si>
    <t xml:space="preserve">  Невыясненные поступления, зачисляемые в бюджеты муниципальных районов</t>
  </si>
  <si>
    <t xml:space="preserve">  Прочие неналоговые доходы</t>
  </si>
  <si>
    <t xml:space="preserve"> 000 1170500000 0000 180</t>
  </si>
  <si>
    <t xml:space="preserve">  Прочие неналоговые доходы бюджетов муниципальных районов</t>
  </si>
  <si>
    <t xml:space="preserve"> 000 1170505005 0000 180</t>
  </si>
  <si>
    <t xml:space="preserve">  Прочие неналоговые доходы бюджетов городских поселений</t>
  </si>
  <si>
    <t xml:space="preserve">  БЕЗВОЗМЕЗДНЫЕ ПОСТУПЛЕНИЯ</t>
  </si>
  <si>
    <t xml:space="preserve"> 000 2000000000 0000 000</t>
  </si>
  <si>
    <t xml:space="preserve">  БЕЗВОЗМЕЗДНЫЕ ПОСТУПЛЕНИЯ ОТ ДРУГИХ БЮДЖЕТОВ БЮДЖЕТНОЙ СИСТЕМЫ РОССИЙСКОЙ ФЕДЕРАЦИИ</t>
  </si>
  <si>
    <t xml:space="preserve"> 000 2020000000 0000 000</t>
  </si>
  <si>
    <t xml:space="preserve">  Дотации бюджетам бюджетной системы Российской Федерации</t>
  </si>
  <si>
    <t xml:space="preserve">  Дотации на выравнивание бюджетной обеспеченности</t>
  </si>
  <si>
    <t xml:space="preserve">  Дотации бюджетам муниципальных районов на выравнивание  бюджетной обеспеченности</t>
  </si>
  <si>
    <t xml:space="preserve">  Дотации бюджетам городских поселений на выравнивание бюджетной обеспеченности</t>
  </si>
  <si>
    <t xml:space="preserve">  Дотации бюджетам муниципальных районов на поддержку мер по обеспечению сбалансированности бюджетов</t>
  </si>
  <si>
    <t xml:space="preserve">  Субсидии бюджетам бюджетной системы Российской Федерации (межбюджетные субсидии)</t>
  </si>
  <si>
    <t xml:space="preserve">  Прочие субсидии</t>
  </si>
  <si>
    <t xml:space="preserve">  Прочие субсидии бюджетам муниципальных районов</t>
  </si>
  <si>
    <t xml:space="preserve">  Прочие субсидии бюджетам городских поселений</t>
  </si>
  <si>
    <t xml:space="preserve">  Субвенции бюджетам бюджетной системы Российской Федерации</t>
  </si>
  <si>
    <t xml:space="preserve">  Субвенции бюджетам на составление (изменение) списков кандидатов в присяжные заседатели федеральных судов общей юрисдикции в Российской Федерации</t>
  </si>
  <si>
    <t xml:space="preserve">  Субвенции бюджетам муниципальных районов на составление (изменение) списков кандидатов в присяжные заседатели федеральных судов общей юрисдикции в Российской Федерации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</si>
  <si>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</si>
  <si>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 xml:space="preserve">  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</si>
  <si>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 xml:space="preserve">  Субвенции бюджетам муниципальных образований на предоставление гражданам субсидий на оплату жилого помещения и коммунальных услуг</t>
  </si>
  <si>
    <t xml:space="preserve">  Субвенции бюджетам муниципальных районов на предоставление гражданам субсидий на оплату жилого помещения и коммунальных услуг</t>
  </si>
  <si>
    <t xml:space="preserve">  Субвенции местным бюджетам на выполнение передаваемых полномочий субъектов Российской Федерации</t>
  </si>
  <si>
    <t xml:space="preserve">  Субвенции бюджетам муниципальных районов на выполнение передаваемых полномочий субъектов Российской Федерации</t>
  </si>
  <si>
    <t xml:space="preserve">  Субвенции бюджетам городских поселений на выполнение передаваемых полномочий субъектов Российской Федерации</t>
  </si>
  <si>
    <t xml:space="preserve">  Субвенции бюджетам на проведение Всероссийской сельскохозяйственной переписи в 2016 году</t>
  </si>
  <si>
    <t xml:space="preserve">  Субвенции бюджетам муниципальных районов на проведение Всероссийской сельскохозяйственной переписи в 2016 году</t>
  </si>
  <si>
    <t xml:space="preserve">  Прочие субвенции</t>
  </si>
  <si>
    <t xml:space="preserve">  Прочие субвенции бюджетам муниципальных районов</t>
  </si>
  <si>
    <t xml:space="preserve">  Иные межбюджетные трансферты</t>
  </si>
  <si>
    <t xml:space="preserve">  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</si>
  <si>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 xml:space="preserve">  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</si>
  <si>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 xml:space="preserve">  ВОЗВРАТ ОСТАТКОВ СУБСИДИЙ, СУБВЕНЦИЙ И ИНЫХ МЕЖБЮДЖЕТНЫХ ТРАНСФЕРТОВ, ИМЕЮЩИХ ЦЕЛЕВОЕ НАЗНАЧЕНИЕ, ПРОШЛЫХ ЛЕТ</t>
  </si>
  <si>
    <t xml:space="preserve"> 000 2190000000 0000 000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</si>
  <si>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</si>
  <si>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  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</si>
  <si>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""</t>
  </si>
  <si>
    <t>Код расхода по бюджетной классификации</t>
  </si>
  <si>
    <t>бюджеты муниципальных районов</t>
  </si>
  <si>
    <t>Расходы бюджета - ИТОГО</t>
  </si>
  <si>
    <t>200</t>
  </si>
  <si>
    <t xml:space="preserve">  ОБЩЕГОСУДАРСТВЕННЫЕ ВОПРОСЫ</t>
  </si>
  <si>
    <t>000</t>
  </si>
  <si>
    <t xml:space="preserve"> 000 0100 0000000000 000</t>
  </si>
  <si>
    <t xml:space="preserve">  Функционирование высшего должностного лица субъекта Российской Федерации и муниципального образования</t>
  </si>
  <si>
    <t xml:space="preserve"> 000 0102 0000000000 000</t>
  </si>
  <si>
    <t xml:space="preserve">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</si>
  <si>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000 0103 0000000000 000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</si>
  <si>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</si>
  <si>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000 0104 0000000000 000</t>
  </si>
  <si>
    <t xml:space="preserve">  Судебная система</t>
  </si>
  <si>
    <t xml:space="preserve"> 000 0105 0000000000 000</t>
  </si>
  <si>
    <t xml:space="preserve">  Обеспечение деятельности финансовых, налоговых и таможенных органов и органов финансового (финансово-бюджетного) надзора</t>
  </si>
  <si>
    <t xml:space="preserve"> 000 0106 0000000000 000</t>
  </si>
  <si>
    <t xml:space="preserve">  Обеспечение проведения выборов и референдумов</t>
  </si>
  <si>
    <t xml:space="preserve"> 000 0107 0000000000 000</t>
  </si>
  <si>
    <t xml:space="preserve">  Резервные фонды</t>
  </si>
  <si>
    <t xml:space="preserve"> 000 0111 0000000000 000</t>
  </si>
  <si>
    <t xml:space="preserve">  Другие общегосударственные вопросы</t>
  </si>
  <si>
    <t xml:space="preserve"> 000 0113 0000000000 000</t>
  </si>
  <si>
    <t xml:space="preserve">  НАЦИОНАЛЬНАЯ ОБОРОНА</t>
  </si>
  <si>
    <t xml:space="preserve"> 000 0200 0000000000 000</t>
  </si>
  <si>
    <t xml:space="preserve">  Мобилизационная и вневойсковая подготовка</t>
  </si>
  <si>
    <t xml:space="preserve"> 000 0203 0000000000 000</t>
  </si>
  <si>
    <t xml:space="preserve">  НАЦИОНАЛЬНАЯ БЕЗОПАСНОСТЬ И ПРАВООХРАНИТЕЛЬНАЯ ДЕЯТЕЛЬНОСТЬ</t>
  </si>
  <si>
    <t xml:space="preserve"> 000 0300 0000000000 000</t>
  </si>
  <si>
    <t xml:space="preserve">  Защита населения и территории от чрезвычайных ситуаций природного и техногенного характера, гражданская оборона</t>
  </si>
  <si>
    <t xml:space="preserve"> 000 0309 0000000000 000</t>
  </si>
  <si>
    <t xml:space="preserve">  Обеспечение пожарной безопасности</t>
  </si>
  <si>
    <t xml:space="preserve"> 000 0310 0000000000 000</t>
  </si>
  <si>
    <t xml:space="preserve">  НАЦИОНАЛЬНАЯ ЭКОНОМИКА</t>
  </si>
  <si>
    <t xml:space="preserve"> 000 0400 0000000000 000</t>
  </si>
  <si>
    <t xml:space="preserve">  Общеэкономические вопросы</t>
  </si>
  <si>
    <t xml:space="preserve"> 000 0401 0000000000 000</t>
  </si>
  <si>
    <t xml:space="preserve">  Сельское хозяйство и рыболовство</t>
  </si>
  <si>
    <t xml:space="preserve"> 000 0405 0000000000 000</t>
  </si>
  <si>
    <t xml:space="preserve">  Лесное хозяйство</t>
  </si>
  <si>
    <t xml:space="preserve"> 000 0407 0000000000 000</t>
  </si>
  <si>
    <t xml:space="preserve">  Дорожное хозяйство (дорожные фонды)</t>
  </si>
  <si>
    <t xml:space="preserve"> 000 0409 0000000000 000</t>
  </si>
  <si>
    <t xml:space="preserve">  Другие вопросы в области национальной экономики</t>
  </si>
  <si>
    <t xml:space="preserve"> 000 0412 0000000000 000</t>
  </si>
  <si>
    <t xml:space="preserve">  ЖИЛИЩНО-КОММУНАЛЬНОЕ ХОЗЯЙСТВО</t>
  </si>
  <si>
    <t xml:space="preserve"> 000 0500 0000000000 000</t>
  </si>
  <si>
    <t xml:space="preserve">  Жилищное хозяйство</t>
  </si>
  <si>
    <t xml:space="preserve"> 000 0501 0000000000 000</t>
  </si>
  <si>
    <t xml:space="preserve">  Коммунальное хозяйство</t>
  </si>
  <si>
    <t xml:space="preserve"> 000 0502 0000000000 000</t>
  </si>
  <si>
    <t xml:space="preserve">  Благоустройство</t>
  </si>
  <si>
    <t xml:space="preserve"> 000 0503 0000000000 000</t>
  </si>
  <si>
    <t xml:space="preserve">  ОБРАЗОВАНИЕ</t>
  </si>
  <si>
    <t xml:space="preserve"> 000 0700 0000000000 000</t>
  </si>
  <si>
    <t xml:space="preserve">  Дошкольное образование</t>
  </si>
  <si>
    <t xml:space="preserve"> 000 0701 0000000000 000</t>
  </si>
  <si>
    <t xml:space="preserve">  Общее образование</t>
  </si>
  <si>
    <t xml:space="preserve"> 000 0702 0000000000 000</t>
  </si>
  <si>
    <t xml:space="preserve">  Молодежная политика и оздоровление детей</t>
  </si>
  <si>
    <t xml:space="preserve"> 000 0707 0000000000 000</t>
  </si>
  <si>
    <t xml:space="preserve">  Другие вопросы в области образования</t>
  </si>
  <si>
    <t xml:space="preserve"> 000 0709 0000000000 000</t>
  </si>
  <si>
    <t xml:space="preserve">  КУЛЬТУРА, КИНЕМАТОГРАФИЯ</t>
  </si>
  <si>
    <t xml:space="preserve"> 000 0800 0000000000 000</t>
  </si>
  <si>
    <t xml:space="preserve">  Культура</t>
  </si>
  <si>
    <t xml:space="preserve"> 000 0801 0000000000 000</t>
  </si>
  <si>
    <t xml:space="preserve">  Другие вопросы в области культуры, кинематографии</t>
  </si>
  <si>
    <t xml:space="preserve"> 000 0804 0000000000 000</t>
  </si>
  <si>
    <t xml:space="preserve">  СОЦИАЛЬНАЯ ПОЛИТИКА</t>
  </si>
  <si>
    <t xml:space="preserve"> 000 1000 0000000000 000</t>
  </si>
  <si>
    <t xml:space="preserve">  Пенсионное обеспечение</t>
  </si>
  <si>
    <t xml:space="preserve"> 000 1001 0000000000 000</t>
  </si>
  <si>
    <t xml:space="preserve">  Социальное обеспечение населения</t>
  </si>
  <si>
    <t xml:space="preserve"> 000 1003 0000000000 000</t>
  </si>
  <si>
    <t xml:space="preserve">  Другие вопросы в области социальной политики</t>
  </si>
  <si>
    <t xml:space="preserve">  ФИЗИЧЕСКАЯ КУЛЬТУРА И СПОРТ</t>
  </si>
  <si>
    <t xml:space="preserve"> 000 1100 0000000000 000</t>
  </si>
  <si>
    <t xml:space="preserve">  Физическая культура</t>
  </si>
  <si>
    <t xml:space="preserve"> 000 1101 0000000000 000</t>
  </si>
  <si>
    <t xml:space="preserve">  Другие вопросы в области физической культуры и спорта</t>
  </si>
  <si>
    <t xml:space="preserve"> 000 1105 0000000000 000</t>
  </si>
  <si>
    <t xml:space="preserve">  ОБСЛУЖИВАНИЕ ГОСУДАРСТВЕННОГО И МУНИЦИПАЛЬНОГО ДОЛГА</t>
  </si>
  <si>
    <t xml:space="preserve"> 000 1300 0000000000 000</t>
  </si>
  <si>
    <t xml:space="preserve">  Обслуживание государственного внутреннего и муниципального долга</t>
  </si>
  <si>
    <t xml:space="preserve"> 000 1301 0000000000 000</t>
  </si>
  <si>
    <t xml:space="preserve">  МЕЖБЮДЖЕТНЫЕ ТРАНСФЕРТЫ ОБЩЕГО ХАРАКТЕРА БЮДЖЕТАМ СУБЪЕКТОВ РОССИЙСКОЙ ФЕДЕРАЦИИ И МУНИЦИПАЛЬНЫХ ОБРАЗОВАНИЙ</t>
  </si>
  <si>
    <t xml:space="preserve"> 000 1400 0000000000 000</t>
  </si>
  <si>
    <t xml:space="preserve">  Прочие межбюджетные трансферты общего характера</t>
  </si>
  <si>
    <t xml:space="preserve"> 000 1403 0000000000 000</t>
  </si>
  <si>
    <t>Результат исполнения бюджета (дефицит / профицит)</t>
  </si>
  <si>
    <t>Код источника по бюджетной классификации</t>
  </si>
  <si>
    <t>Источники финансирования дефицита бюджетов - всего</t>
  </si>
  <si>
    <t>500</t>
  </si>
  <si>
    <t xml:space="preserve">     в том числе:</t>
  </si>
  <si>
    <t>источники внутреннего финансирования</t>
  </si>
  <si>
    <t>520</t>
  </si>
  <si>
    <t>из них:</t>
  </si>
  <si>
    <t xml:space="preserve">  Кредиты кредитных организаций в валюте Российской Федерации</t>
  </si>
  <si>
    <t xml:space="preserve"> 000 0102000000 0000 000</t>
  </si>
  <si>
    <t xml:space="preserve">  Получение кредитов от кредитных организаций в валюте Российской Федерации</t>
  </si>
  <si>
    <t xml:space="preserve"> 000 0102000000 0000 700</t>
  </si>
  <si>
    <t xml:space="preserve">  Получение кредитов от кредитных организаций бюджетами муниципальных районов в валюте Российской Федерации</t>
  </si>
  <si>
    <t xml:space="preserve"> 000 0102000005 0000 710</t>
  </si>
  <si>
    <t xml:space="preserve">  Бюджетные кредиты от других бюджетов бюджетной системы Российской Федерации</t>
  </si>
  <si>
    <t xml:space="preserve"> 000 0103000000 0000 000</t>
  </si>
  <si>
    <t xml:space="preserve">  Бюджетные кредиты от других бюджетов бюджетной системы Российской Федерации в валюте Российской Федерации</t>
  </si>
  <si>
    <t xml:space="preserve"> 000 0103010000 0000 000</t>
  </si>
  <si>
    <t xml:space="preserve">  Погашение бюджетных кредитов, полученных от других бюджетов бюджетной системы Российской Федерации в валюте Российской Федерации</t>
  </si>
  <si>
    <t xml:space="preserve"> 000 0103010000 0000 800</t>
  </si>
  <si>
    <t xml:space="preserve">  Погашение бюджетами муниципальных районов кредитов  от других бюджетов бюджетной системы Российской Федерации в валюте Российской Федерации</t>
  </si>
  <si>
    <t xml:space="preserve"> 000 0103010005 0000 810</t>
  </si>
  <si>
    <t xml:space="preserve">источники внешнего финансирования </t>
  </si>
  <si>
    <t>620</t>
  </si>
  <si>
    <t>изменение остатков средств</t>
  </si>
  <si>
    <t>700</t>
  </si>
  <si>
    <t xml:space="preserve">  Изменение остатков средств на счетах по учету средств бюджетов</t>
  </si>
  <si>
    <t xml:space="preserve"> 000 0105000000 0000 000</t>
  </si>
  <si>
    <t>увеличение остатков средств, всего</t>
  </si>
  <si>
    <t>710</t>
  </si>
  <si>
    <t xml:space="preserve">  Увеличение прочих остатков средств бюджетов</t>
  </si>
  <si>
    <t xml:space="preserve"> 000 0105020000 0000 500</t>
  </si>
  <si>
    <t xml:space="preserve">  Увеличение прочих остатков денежных средств бюджетов</t>
  </si>
  <si>
    <t xml:space="preserve"> 000 0105020100 0000 510</t>
  </si>
  <si>
    <t xml:space="preserve">  Увеличение прочих остатков денежных средств  бюджетов муниципальных районов</t>
  </si>
  <si>
    <t xml:space="preserve"> 000 0105020105 0000 510</t>
  </si>
  <si>
    <t xml:space="preserve">  Увеличение прочих остатков денежных средств бюджетов городских поселений</t>
  </si>
  <si>
    <t xml:space="preserve"> 000 0105020113 0000 510</t>
  </si>
  <si>
    <t>уменьшение остатков средств, всего</t>
  </si>
  <si>
    <t>720</t>
  </si>
  <si>
    <t xml:space="preserve">  Уменьшение прочих остатков средств бюджетов</t>
  </si>
  <si>
    <t xml:space="preserve"> 000 0105020000 0000 600</t>
  </si>
  <si>
    <t xml:space="preserve">  Уменьшение прочих остатков денежных средств бюджетов</t>
  </si>
  <si>
    <t xml:space="preserve"> 000 0105020100 0000 610</t>
  </si>
  <si>
    <t xml:space="preserve">  Уменьшение прочих остатков денежных средств бюджетов муниципальных районов</t>
  </si>
  <si>
    <t xml:space="preserve"> 000 0105020105 0000 610</t>
  </si>
  <si>
    <t xml:space="preserve">  Уменьшение прочих остатков денежных средств бюджетов городских поселений</t>
  </si>
  <si>
    <t xml:space="preserve"> 000 0105020113 0000 610</t>
  </si>
  <si>
    <t>Исполнение</t>
  </si>
  <si>
    <t>консолидированный бюджет района</t>
  </si>
  <si>
    <t>1.Доходы</t>
  </si>
  <si>
    <t>2.Расходы</t>
  </si>
  <si>
    <t>3.Источники финансирования</t>
  </si>
  <si>
    <t>Налог, взимаемый с налогоплательщиков, выбравших в качестве объекта налогооблажения доходы</t>
  </si>
  <si>
    <t>000 105 01011 01 000 110</t>
  </si>
  <si>
    <t>Налог, взимаемый с налогоплательщиков, выбравших в качестве объекта налогооблажения доходы, уменьшенные на величину расходов</t>
  </si>
  <si>
    <t>Минимальный налог, зачисляемый в бюджеты субъектов РФ</t>
  </si>
  <si>
    <t>000 105 01050 01 000 110</t>
  </si>
  <si>
    <t>Налог, взимаемый в связи с применением упрощенной системы налогооблажения</t>
  </si>
  <si>
    <t>000 105 01000 00 000 110</t>
  </si>
  <si>
    <t>Органы внутренних дел</t>
  </si>
  <si>
    <t>000 0302 0000000000 000</t>
  </si>
  <si>
    <t>% исполнения к плану консолидированного бюджета района</t>
  </si>
  <si>
    <t xml:space="preserve">% исполнения к плану бюджета муниципального района </t>
  </si>
  <si>
    <t xml:space="preserve">% исполнения к плану бюджета городских поселений </t>
  </si>
  <si>
    <t>ЗДРАВООХРАНЕНИЕ</t>
  </si>
  <si>
    <t>Другие вопросы в области здравоохранения</t>
  </si>
  <si>
    <t xml:space="preserve"> 000 0900 0000000000 000</t>
  </si>
  <si>
    <t xml:space="preserve"> 000 0909 0000000000 000</t>
  </si>
  <si>
    <t>ОХРАНА ОКРУЖАЮЩЕЙ СРЕДЫ</t>
  </si>
  <si>
    <t>Другие вопросы в области охраны окружающей среды</t>
  </si>
  <si>
    <t xml:space="preserve"> 000 0600 0000000000 000</t>
  </si>
  <si>
    <t xml:space="preserve"> 000 0605 0000000000 000</t>
  </si>
  <si>
    <t>10</t>
  </si>
  <si>
    <t>11</t>
  </si>
  <si>
    <t>12</t>
  </si>
  <si>
    <t>Другие вопросы в области национальной безопасности и правоохранительной деятельности</t>
  </si>
  <si>
    <t xml:space="preserve"> 000 0314 0000000000 000</t>
  </si>
  <si>
    <t xml:space="preserve"> 000 1170105010 0000 180</t>
  </si>
  <si>
    <t>Другие вопросы в области жилищно-коммунального хозяйства</t>
  </si>
  <si>
    <t xml:space="preserve"> 000 0505 0000000000 000</t>
  </si>
  <si>
    <t xml:space="preserve"> 000 1170105005 0000 180</t>
  </si>
  <si>
    <t>Единый налог, взимаемый с налогоплательщиков, выбравших в качестве объекта налогооблажения доходы, уменьшенные на величину расходов</t>
  </si>
  <si>
    <t>000 105 01022 01 000 110</t>
  </si>
  <si>
    <t>Всего расходов</t>
  </si>
  <si>
    <t xml:space="preserve"> 000 1060604310 0000 110</t>
  </si>
  <si>
    <t xml:space="preserve"> 000 1060601310 0000 110</t>
  </si>
  <si>
    <t xml:space="preserve">  Дополнительное образование</t>
  </si>
  <si>
    <t xml:space="preserve"> 000 0703 0000000000 000</t>
  </si>
  <si>
    <t>Единый налог, взимаемый с налогоплательщиков, выбравших в качестве объекта налогооблажения доходы</t>
  </si>
  <si>
    <t>000 105 01012 01 000 110</t>
  </si>
  <si>
    <t>000 105 0102 1011 000 110</t>
  </si>
  <si>
    <t xml:space="preserve">  Субсидии бюджетам на поддержку отрасли культуры</t>
  </si>
  <si>
    <t xml:space="preserve"> 000 1060603310 0000 110</t>
  </si>
  <si>
    <t xml:space="preserve">  ВОЗВРАТ ОСТАТКОВ СУБСИДИЙ, СУБВЕНЦИЙ ИЗ БЮДЖЕТОВ МУНИЦИПАЛЬНЫХ РАЙОНОВ </t>
  </si>
  <si>
    <t>000 2070503013 0000 180</t>
  </si>
  <si>
    <t>Субвенция на составление списков присяжных заседателей</t>
  </si>
  <si>
    <t>000 1004 0000000000 000</t>
  </si>
  <si>
    <t xml:space="preserve"> 000 1401 0000000000 000</t>
  </si>
  <si>
    <t xml:space="preserve"> 000 1050402002 1000 110</t>
  </si>
  <si>
    <t xml:space="preserve"> 000 1050400000 0000 110</t>
  </si>
  <si>
    <t xml:space="preserve">  Административные штрафы, установленные Кодексом Российской Федерации об административных правонарушениях</t>
  </si>
  <si>
    <t xml:space="preserve"> 000 1160100001 0000 140</t>
  </si>
  <si>
    <t xml:space="preserve">  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</si>
  <si>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 xml:space="preserve"> 000 1160108001 0000 140</t>
  </si>
  <si>
    <t xml:space="preserve">  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</si>
  <si>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 xml:space="preserve"> 000 1160108301 0000 140</t>
  </si>
  <si>
    <t xml:space="preserve">  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</t>
  </si>
  <si>
    <t xml:space="preserve"> 000 1160111001 0000 140</t>
  </si>
  <si>
    <t xml:space="preserve">  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транспорте, налагаемые мировыми судьями, комиссиями по делам несовершеннолетних и защите их прав</t>
  </si>
  <si>
    <t xml:space="preserve"> 000 1160111301 0000 140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</si>
  <si>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</si>
  <si>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 xml:space="preserve"> 000 1160114001 0000 140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</si>
  <si>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</si>
  <si>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 xml:space="preserve"> 000 1160114301 0000 140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</si>
  <si>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</si>
  <si>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 xml:space="preserve"> 000 1160115001 0000 140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</si>
  <si>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</si>
  <si>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 xml:space="preserve"> 000 1160115301 0000 140</t>
  </si>
  <si>
    <t xml:space="preserve">  Административные штрафы, установленные законами субъектов Российской Федерации об административных правонарушениях</t>
  </si>
  <si>
    <t xml:space="preserve"> 000 1160200002 0000 140</t>
  </si>
  <si>
    <t xml:space="preserve">  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</si>
  <si>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 xml:space="preserve"> 000 1160202002 0000 140</t>
  </si>
  <si>
    <t xml:space="preserve"> 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</si>
  <si>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 xml:space="preserve"> 000 1160700001 0000 140</t>
  </si>
  <si>
    <t xml:space="preserve">  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</si>
  <si>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 xml:space="preserve"> 000 1160701000 0000 140</t>
  </si>
  <si>
    <t xml:space="preserve">  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t>
  </si>
  <si>
    <t xml:space="preserve"> 000 1160701005 0000 140</t>
  </si>
  <si>
    <t xml:space="preserve">  Платежи в целях возмещения причиненного ущерба (убытков)</t>
  </si>
  <si>
    <t xml:space="preserve"> 000 1161000000 0000 140</t>
  </si>
  <si>
    <t xml:space="preserve">  Платежи в целях возмещения ущерба при расторжении муниципального контракта в связи с односторонним отказом исполнителя (подрядчика) от его исполнения</t>
  </si>
  <si>
    <t xml:space="preserve"> 000 1161008000 0000 140</t>
  </si>
  <si>
    <t xml:space="preserve">  Платежи в целях возмещения ущерба при расторжении муниципального контракта, заключенного с муниципальным органом муниципального района (муниципальным казенным учреждением), в связи с односторонним отказом исполнителя (подрядчика) от его исполнения (за исключением муниципального контракта, финансируемого за счет средств муниципального дорожного фонда)</t>
  </si>
  <si>
    <t xml:space="preserve"> 000 1161008105 0000 140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</si>
  <si>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</si>
  <si>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 xml:space="preserve"> 000 1161012000 0000 140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</si>
  <si>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</si>
  <si>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 xml:space="preserve"> 000 1161012301 0000 140</t>
  </si>
  <si>
    <t xml:space="preserve">  Платежи, уплачиваемые в целях возмещения вреда</t>
  </si>
  <si>
    <t xml:space="preserve"> 000 1161100001 0000 140</t>
  </si>
  <si>
    <t xml:space="preserve">  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территориях), подлежащие зачислению в бюджет муниципального образования</t>
  </si>
  <si>
    <t xml:space="preserve"> 000 1161105001 0000 140</t>
  </si>
  <si>
    <t>Прочиедоходы от компенсации затрат бюджетов муниципальных районов</t>
  </si>
  <si>
    <t xml:space="preserve"> 000 1130299505 0000 130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</si>
  <si>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</si>
  <si>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000 1160105301 0000 140</t>
  </si>
  <si>
    <t xml:space="preserve"> 000 1170505013 0000 180</t>
  </si>
  <si>
    <t xml:space="preserve"> 000 1160120301 0000 140</t>
  </si>
  <si>
    <t xml:space="preserve">  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</si>
  <si>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 xml:space="preserve"> 000 1006 0000000000 000</t>
  </si>
  <si>
    <t xml:space="preserve"> 000 2021000000 0000 150</t>
  </si>
  <si>
    <t xml:space="preserve"> 000 2021000100 0000 150</t>
  </si>
  <si>
    <t xml:space="preserve"> 000 2021500105 0000 150</t>
  </si>
  <si>
    <t xml:space="preserve"> 000 2021500113 0000 150</t>
  </si>
  <si>
    <t xml:space="preserve"> 000 2021502 050000 150</t>
  </si>
  <si>
    <t xml:space="preserve"> 000 2022000000 0000 150</t>
  </si>
  <si>
    <t xml:space="preserve"> 000 202225467 05 0000 150</t>
  </si>
  <si>
    <t xml:space="preserve"> 000 2022999900 0000 150</t>
  </si>
  <si>
    <t xml:space="preserve"> 000 2022999905 0000 150</t>
  </si>
  <si>
    <t xml:space="preserve"> 000 2022999913 0000 150</t>
  </si>
  <si>
    <t xml:space="preserve"> 000 2023000000 0000 150</t>
  </si>
  <si>
    <t xml:space="preserve"> 000 2023000700 0000 150</t>
  </si>
  <si>
    <t xml:space="preserve"> 000 20233000705 0000 150</t>
  </si>
  <si>
    <t xml:space="preserve"> 000 2023015000 0000 150</t>
  </si>
  <si>
    <t xml:space="preserve"> 000 2023001513 0000 150</t>
  </si>
  <si>
    <t xml:space="preserve"> 000 2023002200 0000 150</t>
  </si>
  <si>
    <t xml:space="preserve"> 000 2023002205 0000 150</t>
  </si>
  <si>
    <t xml:space="preserve"> 000 2023002400 0000 150</t>
  </si>
  <si>
    <t xml:space="preserve"> 000 2023002405 0000 150</t>
  </si>
  <si>
    <t xml:space="preserve"> 000 202356900 0000 150</t>
  </si>
  <si>
    <t xml:space="preserve"> 000 2023546905 0000 150</t>
  </si>
  <si>
    <t xml:space="preserve"> 000 2023002413 0000 150</t>
  </si>
  <si>
    <t xml:space="preserve"> 000 20235120 050000 150</t>
  </si>
  <si>
    <t xml:space="preserve"> 000 2023999900 0000 150</t>
  </si>
  <si>
    <t xml:space="preserve"> 000 2023999905 0000 150</t>
  </si>
  <si>
    <t xml:space="preserve"> 000 2024000000 0000 150</t>
  </si>
  <si>
    <t xml:space="preserve"> 000 2024001400 0000 150</t>
  </si>
  <si>
    <t xml:space="preserve"> 000 2024001405 0000 150</t>
  </si>
  <si>
    <t>Прочие межбюджетные трансферты</t>
  </si>
  <si>
    <t xml:space="preserve"> 000 20249999 000000 150</t>
  </si>
  <si>
    <t xml:space="preserve"> 000 2024999905 0000 150</t>
  </si>
  <si>
    <t xml:space="preserve"> 000 21960010005 0000 150</t>
  </si>
  <si>
    <t xml:space="preserve"> 000 2196001013 0000 150</t>
  </si>
  <si>
    <t>000 1160119301 0000 140</t>
  </si>
  <si>
    <t xml:space="preserve"> 000 2024999913 0000 150</t>
  </si>
  <si>
    <t>Прочие межбюджетные трансферты муниципальных районов</t>
  </si>
  <si>
    <t>Почие межбюджетные трансферты поселений</t>
  </si>
  <si>
    <t xml:space="preserve"> 000 1110503513 0000 120</t>
  </si>
  <si>
    <t xml:space="preserve"> 000 20225304 05 0000 150</t>
  </si>
  <si>
    <t xml:space="preserve">  Субсидии бюджетам муниципальных районов  по организации  бесплатным горячим питанием обучающих</t>
  </si>
  <si>
    <t>000 2024530305 0000 150</t>
  </si>
  <si>
    <t>Иные межбюжетные трансферты</t>
  </si>
  <si>
    <t>000 1160107301 0000 140</t>
  </si>
  <si>
    <t>000 1160117301 0000 140</t>
  </si>
  <si>
    <t xml:space="preserve"> 000 1110543005 0000 120</t>
  </si>
  <si>
    <t>Плата за публичный сервитут, предусмотренная решением уполномоченного органа об установлении публичного сервитута в отношении земельных участков, которые расположены на межселенных территориях, находятся в федеральной собственности и осуществление полномочий Российской Федерации по управлению и распоряжению которыми передано органам государственной власти субъектов Российской Федерации и не предоставлены гражданам или юридическим лицам (за исключением органов государственной власти (государственных органов), органов местного самоуправления (муниципальных органов), органов управления государственными внебюджетными фондами и казенных учреждений)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</si>
  <si>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</si>
  <si>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</si>
  <si>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 xml:space="preserve"> 000 10601030050000 110</t>
  </si>
  <si>
    <t xml:space="preserve"> 000 1060103013 0000 110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</si>
  <si>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муниципального раона</t>
  </si>
  <si>
    <t xml:space="preserve"> 000 1120104201 0000 120</t>
  </si>
  <si>
    <t xml:space="preserve"> 000 2021600113 0000 150</t>
  </si>
  <si>
    <t xml:space="preserve">  Дотации бюджетам городских поселений на выравнивание бюджетной обеспеченности из районного бюджета</t>
  </si>
  <si>
    <t>000 11105025 13 0000 120</t>
  </si>
  <si>
    <t xml:space="preserve"> 000 1120104101 0000 120</t>
  </si>
  <si>
    <t xml:space="preserve"> 000 1140605313 0000 410</t>
  </si>
  <si>
    <t>000 1160106301 0000 140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</si>
  <si>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</si>
  <si>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000 20225555 13 0000 150</t>
  </si>
  <si>
    <t xml:space="preserve">СПРАВКА ОБ ИСПОЛНЕНИИ КОНСОЛИДИРОВАННОГО БЮДЖЕТА МАМСКО-ЧУЙСКОГО РАЙОНА ЗА май 2021 ГОДА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</si>
</sst>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21" x14ac:knownFonts="1">
    <font>
      <sz val="11"/>
      <name val="Calibri"/>
      <family val="2"/>
      <scheme val="minor"/>
    </font>
    <font>
      <b/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sz val="11"/>
      <color rgb="FF000000"/>
      <name val="Arial"/>
    </font>
    <font>
      <sz val="8"/>
      <color rgb="FF000000"/>
      <name val="Arial"/>
    </font>
    <font>
      <sz val="6"/>
      <color rgb="FF000000"/>
      <name val="Arial"/>
    </font>
    <font>
      <sz val="9"/>
      <color rgb="FF000000"/>
      <name val="Arial"/>
    </font>
    <font>
      <sz val="11"/>
      <color rgb="FF000000"/>
      <name val="Calibri"/>
      <scheme val="minor"/>
    </font>
    <font>
      <b/>
      <i/>
      <sz val="8"/>
      <color rgb="FF000000"/>
      <name val="Arial"/>
    </font>
    <font>
      <sz val="11"/>
      <color rgb="FF000000"/>
      <name val="Times New Roman"/>
    </font>
    <font>
      <sz val="11"/>
      <color rgb="FF000000"/>
      <name val="Arial"/>
    </font>
    <font>
      <sz val="11"/>
      <name val="Calibri"/>
      <family val="2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b/>
      <sz val="12"/>
      <color rgb="FF000000"/>
      <name val="Arial"/>
      <family val="2"/>
      <charset val="204"/>
    </font>
    <font>
      <sz val="8"/>
      <name val="Arial Cyr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CCCCC"/>
      </patternFill>
    </fill>
  </fills>
  <borders count="81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hair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rgb="FF000000"/>
      </bottom>
      <diagonal/>
    </border>
    <border>
      <left style="thin">
        <color rgb="FF000000"/>
      </left>
      <right/>
      <top/>
      <bottom style="hair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0">
    <xf numFmtId="0" fontId="0" fillId="0" borderId="0"/>
    <xf numFmtId="0" fontId="1" fillId="0" borderId="1"/>
    <xf numFmtId="0" fontId="2" fillId="0" borderId="1">
      <alignment horizontal="center" wrapText="1"/>
    </xf>
    <xf numFmtId="0" fontId="3" fillId="0" borderId="1"/>
    <xf numFmtId="0" fontId="3" fillId="0" borderId="2"/>
    <xf numFmtId="0" fontId="4" fillId="0" borderId="1"/>
    <xf numFmtId="0" fontId="5" fillId="0" borderId="1"/>
    <xf numFmtId="0" fontId="6" fillId="0" borderId="6">
      <alignment horizontal="center"/>
    </xf>
    <xf numFmtId="0" fontId="6" fillId="0" borderId="8">
      <alignment horizontal="center"/>
    </xf>
    <xf numFmtId="0" fontId="4" fillId="0" borderId="9"/>
    <xf numFmtId="0" fontId="6" fillId="0" borderId="1">
      <alignment horizontal="center"/>
    </xf>
    <xf numFmtId="0" fontId="6" fillId="0" borderId="10">
      <alignment horizontal="center"/>
    </xf>
    <xf numFmtId="0" fontId="3" fillId="0" borderId="11"/>
    <xf numFmtId="0" fontId="6" fillId="0" borderId="1">
      <alignment horizontal="left"/>
    </xf>
    <xf numFmtId="0" fontId="7" fillId="0" borderId="1">
      <alignment horizontal="center" vertical="top"/>
    </xf>
    <xf numFmtId="49" fontId="8" fillId="0" borderId="1">
      <alignment horizontal="right"/>
    </xf>
    <xf numFmtId="49" fontId="8" fillId="0" borderId="12">
      <alignment horizontal="right"/>
    </xf>
    <xf numFmtId="49" fontId="4" fillId="0" borderId="13">
      <alignment horizontal="center"/>
    </xf>
    <xf numFmtId="0" fontId="4" fillId="0" borderId="14"/>
    <xf numFmtId="49" fontId="4" fillId="0" borderId="1">
      <alignment horizontal="center"/>
    </xf>
    <xf numFmtId="49" fontId="6" fillId="0" borderId="1">
      <alignment horizontal="right"/>
    </xf>
    <xf numFmtId="0" fontId="6" fillId="0" borderId="1"/>
    <xf numFmtId="0" fontId="6" fillId="0" borderId="1">
      <alignment horizontal="right"/>
    </xf>
    <xf numFmtId="0" fontId="6" fillId="0" borderId="12">
      <alignment horizontal="right"/>
    </xf>
    <xf numFmtId="164" fontId="6" fillId="0" borderId="15">
      <alignment horizontal="center"/>
    </xf>
    <xf numFmtId="164" fontId="6" fillId="0" borderId="1">
      <alignment horizontal="center"/>
    </xf>
    <xf numFmtId="49" fontId="6" fillId="0" borderId="1"/>
    <xf numFmtId="0" fontId="6" fillId="0" borderId="16">
      <alignment horizontal="center"/>
    </xf>
    <xf numFmtId="0" fontId="6" fillId="0" borderId="2">
      <alignment wrapText="1"/>
    </xf>
    <xf numFmtId="49" fontId="6" fillId="0" borderId="17">
      <alignment horizontal="center"/>
    </xf>
    <xf numFmtId="49" fontId="6" fillId="0" borderId="1">
      <alignment horizontal="center"/>
    </xf>
    <xf numFmtId="0" fontId="6" fillId="0" borderId="3">
      <alignment wrapText="1"/>
    </xf>
    <xf numFmtId="49" fontId="6" fillId="0" borderId="15">
      <alignment horizontal="center"/>
    </xf>
    <xf numFmtId="0" fontId="6" fillId="0" borderId="7">
      <alignment horizontal="left"/>
    </xf>
    <xf numFmtId="49" fontId="6" fillId="0" borderId="7"/>
    <xf numFmtId="0" fontId="6" fillId="0" borderId="15">
      <alignment horizontal="center"/>
    </xf>
    <xf numFmtId="49" fontId="6" fillId="0" borderId="18">
      <alignment horizontal="center"/>
    </xf>
    <xf numFmtId="0" fontId="9" fillId="0" borderId="1"/>
    <xf numFmtId="0" fontId="9" fillId="0" borderId="10"/>
    <xf numFmtId="0" fontId="9" fillId="0" borderId="19"/>
    <xf numFmtId="0" fontId="1" fillId="0" borderId="1">
      <alignment horizontal="center"/>
    </xf>
    <xf numFmtId="49" fontId="6" fillId="0" borderId="4">
      <alignment horizontal="center" vertical="center" wrapText="1"/>
    </xf>
    <xf numFmtId="49" fontId="6" fillId="0" borderId="4">
      <alignment horizontal="center" vertical="center" wrapText="1"/>
    </xf>
    <xf numFmtId="0" fontId="6" fillId="0" borderId="4">
      <alignment horizontal="center" vertical="center" wrapText="1"/>
    </xf>
    <xf numFmtId="49" fontId="6" fillId="0" borderId="4">
      <alignment horizontal="center" vertical="center" wrapText="1"/>
    </xf>
    <xf numFmtId="49" fontId="6" fillId="0" borderId="8">
      <alignment horizontal="center" vertical="center" wrapText="1"/>
    </xf>
    <xf numFmtId="0" fontId="6" fillId="0" borderId="20">
      <alignment horizontal="left" wrapText="1"/>
    </xf>
    <xf numFmtId="49" fontId="6" fillId="0" borderId="21">
      <alignment horizontal="center" wrapText="1"/>
    </xf>
    <xf numFmtId="49" fontId="6" fillId="0" borderId="22">
      <alignment horizontal="center"/>
    </xf>
    <xf numFmtId="4" fontId="6" fillId="0" borderId="4">
      <alignment horizontal="right"/>
    </xf>
    <xf numFmtId="4" fontId="6" fillId="0" borderId="20">
      <alignment horizontal="right"/>
    </xf>
    <xf numFmtId="0" fontId="6" fillId="0" borderId="23">
      <alignment horizontal="left" wrapText="1" indent="1"/>
    </xf>
    <xf numFmtId="49" fontId="6" fillId="0" borderId="24">
      <alignment horizontal="center" wrapText="1"/>
    </xf>
    <xf numFmtId="49" fontId="6" fillId="0" borderId="25">
      <alignment horizontal="center"/>
    </xf>
    <xf numFmtId="49" fontId="6" fillId="0" borderId="23">
      <alignment horizontal="center"/>
    </xf>
    <xf numFmtId="0" fontId="6" fillId="0" borderId="26">
      <alignment horizontal="left" wrapText="1" indent="2"/>
    </xf>
    <xf numFmtId="49" fontId="6" fillId="0" borderId="27">
      <alignment horizontal="center"/>
    </xf>
    <xf numFmtId="49" fontId="6" fillId="0" borderId="28">
      <alignment horizontal="center"/>
    </xf>
    <xf numFmtId="4" fontId="6" fillId="0" borderId="28">
      <alignment horizontal="right"/>
    </xf>
    <xf numFmtId="4" fontId="6" fillId="0" borderId="26">
      <alignment horizontal="right"/>
    </xf>
    <xf numFmtId="0" fontId="6" fillId="0" borderId="29"/>
    <xf numFmtId="0" fontId="6" fillId="2" borderId="29"/>
    <xf numFmtId="0" fontId="6" fillId="2" borderId="1"/>
    <xf numFmtId="0" fontId="6" fillId="0" borderId="1">
      <alignment horizontal="left" wrapText="1"/>
    </xf>
    <xf numFmtId="49" fontId="6" fillId="0" borderId="1">
      <alignment horizontal="center" wrapText="1"/>
    </xf>
    <xf numFmtId="49" fontId="1" fillId="0" borderId="1"/>
    <xf numFmtId="0" fontId="6" fillId="0" borderId="1"/>
    <xf numFmtId="0" fontId="6" fillId="0" borderId="1">
      <alignment horizontal="center"/>
    </xf>
    <xf numFmtId="0" fontId="6" fillId="0" borderId="2">
      <alignment horizontal="left"/>
    </xf>
    <xf numFmtId="49" fontId="6" fillId="0" borderId="2"/>
    <xf numFmtId="0" fontId="6" fillId="0" borderId="2"/>
    <xf numFmtId="0" fontId="4" fillId="0" borderId="2"/>
    <xf numFmtId="0" fontId="6" fillId="0" borderId="30">
      <alignment horizontal="left" wrapText="1"/>
    </xf>
    <xf numFmtId="49" fontId="6" fillId="0" borderId="28">
      <alignment horizontal="center" wrapText="1"/>
    </xf>
    <xf numFmtId="0" fontId="6" fillId="0" borderId="26">
      <alignment horizontal="left" wrapText="1"/>
    </xf>
    <xf numFmtId="0" fontId="6" fillId="0" borderId="31">
      <alignment horizontal="left" wrapText="1" indent="1"/>
    </xf>
    <xf numFmtId="49" fontId="6" fillId="0" borderId="32">
      <alignment horizontal="center" wrapText="1"/>
    </xf>
    <xf numFmtId="49" fontId="6" fillId="0" borderId="4">
      <alignment horizontal="center"/>
    </xf>
    <xf numFmtId="49" fontId="6" fillId="0" borderId="20">
      <alignment horizontal="center"/>
    </xf>
    <xf numFmtId="0" fontId="6" fillId="0" borderId="33"/>
    <xf numFmtId="0" fontId="1" fillId="0" borderId="34">
      <alignment horizontal="left" wrapText="1"/>
    </xf>
    <xf numFmtId="0" fontId="6" fillId="0" borderId="35">
      <alignment horizontal="center" wrapText="1"/>
    </xf>
    <xf numFmtId="49" fontId="6" fillId="0" borderId="36">
      <alignment horizontal="center" wrapText="1"/>
    </xf>
    <xf numFmtId="4" fontId="6" fillId="0" borderId="22">
      <alignment horizontal="right"/>
    </xf>
    <xf numFmtId="0" fontId="1" fillId="0" borderId="37">
      <alignment horizontal="left" wrapText="1"/>
    </xf>
    <xf numFmtId="4" fontId="6" fillId="0" borderId="37">
      <alignment horizontal="right"/>
    </xf>
    <xf numFmtId="0" fontId="6" fillId="0" borderId="1">
      <alignment horizontal="center" wrapText="1"/>
    </xf>
    <xf numFmtId="0" fontId="1" fillId="0" borderId="1">
      <alignment horizontal="center"/>
    </xf>
    <xf numFmtId="49" fontId="6" fillId="0" borderId="1"/>
    <xf numFmtId="0" fontId="1" fillId="0" borderId="2"/>
    <xf numFmtId="49" fontId="6" fillId="0" borderId="2">
      <alignment horizontal="left"/>
    </xf>
    <xf numFmtId="0" fontId="6" fillId="0" borderId="38">
      <alignment horizontal="left" wrapText="1"/>
    </xf>
    <xf numFmtId="0" fontId="6" fillId="0" borderId="39">
      <alignment horizontal="left" wrapText="1"/>
    </xf>
    <xf numFmtId="0" fontId="6" fillId="0" borderId="40">
      <alignment horizontal="left" wrapText="1"/>
    </xf>
    <xf numFmtId="0" fontId="6" fillId="0" borderId="41">
      <alignment horizontal="left" wrapText="1"/>
    </xf>
    <xf numFmtId="0" fontId="4" fillId="0" borderId="25"/>
    <xf numFmtId="0" fontId="4" fillId="0" borderId="23"/>
    <xf numFmtId="0" fontId="6" fillId="0" borderId="38">
      <alignment horizontal="left" wrapText="1" indent="1"/>
    </xf>
    <xf numFmtId="49" fontId="6" fillId="0" borderId="27">
      <alignment horizontal="center" wrapText="1"/>
    </xf>
    <xf numFmtId="0" fontId="6" fillId="0" borderId="39">
      <alignment horizontal="left" wrapText="1" indent="1"/>
    </xf>
    <xf numFmtId="0" fontId="6" fillId="0" borderId="40">
      <alignment horizontal="left" wrapText="1" indent="2"/>
    </xf>
    <xf numFmtId="0" fontId="6" fillId="0" borderId="41">
      <alignment horizontal="left" wrapText="1" indent="2"/>
    </xf>
    <xf numFmtId="0" fontId="6" fillId="0" borderId="39">
      <alignment horizontal="left" wrapText="1" indent="2"/>
    </xf>
    <xf numFmtId="49" fontId="6" fillId="0" borderId="27">
      <alignment horizontal="center" shrinkToFit="1"/>
    </xf>
    <xf numFmtId="49" fontId="6" fillId="0" borderId="28">
      <alignment horizontal="center" shrinkToFit="1"/>
    </xf>
    <xf numFmtId="0" fontId="1" fillId="0" borderId="5">
      <alignment horizontal="center" vertical="center" textRotation="90" wrapText="1"/>
    </xf>
    <xf numFmtId="0" fontId="6" fillId="0" borderId="4">
      <alignment horizontal="center" vertical="top" wrapText="1"/>
    </xf>
    <xf numFmtId="0" fontId="6" fillId="0" borderId="4">
      <alignment horizontal="center" vertical="top"/>
    </xf>
    <xf numFmtId="0" fontId="6" fillId="0" borderId="4">
      <alignment horizontal="center" vertical="top"/>
    </xf>
    <xf numFmtId="49" fontId="6" fillId="0" borderId="4">
      <alignment horizontal="center" vertical="top" wrapText="1"/>
    </xf>
    <xf numFmtId="0" fontId="6" fillId="0" borderId="4">
      <alignment horizontal="center" vertical="top" wrapText="1"/>
    </xf>
    <xf numFmtId="0" fontId="1" fillId="0" borderId="42"/>
    <xf numFmtId="49" fontId="1" fillId="0" borderId="21">
      <alignment horizontal="center"/>
    </xf>
    <xf numFmtId="0" fontId="9" fillId="0" borderId="14"/>
    <xf numFmtId="49" fontId="10" fillId="0" borderId="43">
      <alignment horizontal="left" vertical="center" wrapText="1"/>
    </xf>
    <xf numFmtId="49" fontId="1" fillId="0" borderId="32">
      <alignment horizontal="center" vertical="center" wrapText="1"/>
    </xf>
    <xf numFmtId="49" fontId="6" fillId="0" borderId="41">
      <alignment horizontal="left" vertical="center" wrapText="1" indent="2"/>
    </xf>
    <xf numFmtId="49" fontId="6" fillId="0" borderId="24">
      <alignment horizontal="center" vertical="center" wrapText="1"/>
    </xf>
    <xf numFmtId="0" fontId="6" fillId="0" borderId="25"/>
    <xf numFmtId="4" fontId="6" fillId="0" borderId="25">
      <alignment horizontal="right"/>
    </xf>
    <xf numFmtId="4" fontId="6" fillId="0" borderId="23">
      <alignment horizontal="right"/>
    </xf>
    <xf numFmtId="49" fontId="6" fillId="0" borderId="39">
      <alignment horizontal="left" vertical="center" wrapText="1" indent="3"/>
    </xf>
    <xf numFmtId="49" fontId="6" fillId="0" borderId="27">
      <alignment horizontal="center" vertical="center" wrapText="1"/>
    </xf>
    <xf numFmtId="49" fontId="6" fillId="0" borderId="43">
      <alignment horizontal="left" vertical="center" wrapText="1" indent="3"/>
    </xf>
    <xf numFmtId="49" fontId="6" fillId="0" borderId="32">
      <alignment horizontal="center" vertical="center" wrapText="1"/>
    </xf>
    <xf numFmtId="49" fontId="6" fillId="0" borderId="44">
      <alignment horizontal="left" vertical="center" wrapText="1" indent="3"/>
    </xf>
    <xf numFmtId="0" fontId="10" fillId="0" borderId="42">
      <alignment horizontal="left" vertical="center" wrapText="1"/>
    </xf>
    <xf numFmtId="0" fontId="1" fillId="0" borderId="7">
      <alignment horizontal="center" vertical="center" textRotation="90" wrapText="1"/>
    </xf>
    <xf numFmtId="49" fontId="6" fillId="0" borderId="7">
      <alignment horizontal="left" vertical="center" wrapText="1" indent="3"/>
    </xf>
    <xf numFmtId="49" fontId="6" fillId="0" borderId="7">
      <alignment horizontal="center" vertical="center" wrapText="1"/>
    </xf>
    <xf numFmtId="4" fontId="6" fillId="0" borderId="7">
      <alignment horizontal="right"/>
    </xf>
    <xf numFmtId="0" fontId="4" fillId="0" borderId="7"/>
    <xf numFmtId="0" fontId="6" fillId="0" borderId="1">
      <alignment vertical="center"/>
    </xf>
    <xf numFmtId="49" fontId="6" fillId="0" borderId="1">
      <alignment horizontal="left" vertical="center" wrapText="1" indent="3"/>
    </xf>
    <xf numFmtId="49" fontId="6" fillId="0" borderId="1">
      <alignment horizontal="center" vertical="center" wrapText="1"/>
    </xf>
    <xf numFmtId="4" fontId="6" fillId="0" borderId="1">
      <alignment horizontal="right" shrinkToFit="1"/>
    </xf>
    <xf numFmtId="0" fontId="1" fillId="0" borderId="1">
      <alignment horizontal="center" vertical="center" textRotation="90" wrapText="1"/>
    </xf>
    <xf numFmtId="49" fontId="6" fillId="0" borderId="2">
      <alignment horizontal="left" vertical="center" wrapText="1" indent="3"/>
    </xf>
    <xf numFmtId="49" fontId="6" fillId="0" borderId="2">
      <alignment horizontal="center" vertical="center" wrapText="1"/>
    </xf>
    <xf numFmtId="4" fontId="6" fillId="0" borderId="2">
      <alignment horizontal="right"/>
    </xf>
    <xf numFmtId="0" fontId="1" fillId="0" borderId="6">
      <alignment horizontal="center" vertical="center" textRotation="90" wrapText="1"/>
    </xf>
    <xf numFmtId="49" fontId="1" fillId="0" borderId="21">
      <alignment horizontal="center" vertical="center" wrapText="1"/>
    </xf>
    <xf numFmtId="0" fontId="6" fillId="0" borderId="23"/>
    <xf numFmtId="49" fontId="6" fillId="0" borderId="45">
      <alignment horizontal="center" vertical="center" wrapText="1"/>
    </xf>
    <xf numFmtId="4" fontId="6" fillId="0" borderId="8">
      <alignment horizontal="right"/>
    </xf>
    <xf numFmtId="4" fontId="6" fillId="0" borderId="46">
      <alignment horizontal="right"/>
    </xf>
    <xf numFmtId="0" fontId="1" fillId="0" borderId="1">
      <alignment horizontal="center" vertical="center" textRotation="90"/>
    </xf>
    <xf numFmtId="0" fontId="1" fillId="0" borderId="6">
      <alignment horizontal="center" vertical="center" textRotation="90"/>
    </xf>
    <xf numFmtId="49" fontId="10" fillId="0" borderId="42">
      <alignment horizontal="left" vertical="center" wrapText="1"/>
    </xf>
    <xf numFmtId="0" fontId="4" fillId="0" borderId="29"/>
    <xf numFmtId="0" fontId="1" fillId="0" borderId="4">
      <alignment horizontal="center" vertical="center" textRotation="90"/>
    </xf>
    <xf numFmtId="0" fontId="6" fillId="0" borderId="21">
      <alignment horizontal="center" vertical="center"/>
    </xf>
    <xf numFmtId="0" fontId="6" fillId="0" borderId="43">
      <alignment horizontal="left" vertical="center" wrapText="1"/>
    </xf>
    <xf numFmtId="0" fontId="6" fillId="0" borderId="24">
      <alignment horizontal="center" vertical="center"/>
    </xf>
    <xf numFmtId="0" fontId="6" fillId="0" borderId="27">
      <alignment horizontal="center" vertical="center"/>
    </xf>
    <xf numFmtId="0" fontId="6" fillId="0" borderId="32">
      <alignment horizontal="center" vertical="center"/>
    </xf>
    <xf numFmtId="0" fontId="6" fillId="0" borderId="44">
      <alignment horizontal="left" vertical="center" wrapText="1"/>
    </xf>
    <xf numFmtId="49" fontId="10" fillId="0" borderId="47">
      <alignment horizontal="left" vertical="center" wrapText="1"/>
    </xf>
    <xf numFmtId="49" fontId="6" fillId="0" borderId="22">
      <alignment horizontal="center" vertical="center"/>
    </xf>
    <xf numFmtId="49" fontId="6" fillId="0" borderId="48">
      <alignment horizontal="left" vertical="center" wrapText="1"/>
    </xf>
    <xf numFmtId="49" fontId="6" fillId="0" borderId="25">
      <alignment horizontal="center" vertical="center"/>
    </xf>
    <xf numFmtId="49" fontId="6" fillId="0" borderId="28">
      <alignment horizontal="center" vertical="center"/>
    </xf>
    <xf numFmtId="49" fontId="6" fillId="0" borderId="4">
      <alignment horizontal="center" vertical="center"/>
    </xf>
    <xf numFmtId="49" fontId="6" fillId="0" borderId="49">
      <alignment horizontal="left" vertical="center" wrapText="1"/>
    </xf>
    <xf numFmtId="49" fontId="6" fillId="0" borderId="2">
      <alignment horizontal="center"/>
    </xf>
    <xf numFmtId="0" fontId="6" fillId="0" borderId="2">
      <alignment horizontal="center"/>
    </xf>
    <xf numFmtId="49" fontId="6" fillId="0" borderId="1">
      <alignment horizontal="left"/>
    </xf>
    <xf numFmtId="0" fontId="6" fillId="0" borderId="7">
      <alignment horizontal="center"/>
    </xf>
    <xf numFmtId="49" fontId="6" fillId="0" borderId="7">
      <alignment horizontal="center"/>
    </xf>
    <xf numFmtId="49" fontId="6" fillId="0" borderId="2"/>
    <xf numFmtId="0" fontId="11" fillId="0" borderId="2">
      <alignment wrapText="1"/>
    </xf>
    <xf numFmtId="0" fontId="12" fillId="0" borderId="2"/>
    <xf numFmtId="0" fontId="11" fillId="0" borderId="4">
      <alignment wrapText="1"/>
    </xf>
    <xf numFmtId="0" fontId="11" fillId="0" borderId="7">
      <alignment wrapText="1"/>
    </xf>
    <xf numFmtId="0" fontId="12" fillId="0" borderId="7"/>
    <xf numFmtId="0" fontId="13" fillId="0" borderId="0"/>
    <xf numFmtId="0" fontId="13" fillId="0" borderId="0"/>
    <xf numFmtId="0" fontId="13" fillId="0" borderId="0"/>
    <xf numFmtId="0" fontId="4" fillId="0" borderId="1"/>
    <xf numFmtId="0" fontId="4" fillId="0" borderId="1"/>
    <xf numFmtId="0" fontId="4" fillId="3" borderId="1"/>
    <xf numFmtId="0" fontId="4" fillId="3" borderId="2"/>
    <xf numFmtId="0" fontId="4" fillId="3" borderId="3"/>
    <xf numFmtId="0" fontId="4" fillId="3" borderId="7"/>
    <xf numFmtId="0" fontId="4" fillId="3" borderId="50"/>
    <xf numFmtId="0" fontId="4" fillId="3" borderId="51"/>
    <xf numFmtId="0" fontId="4" fillId="3" borderId="52"/>
    <xf numFmtId="0" fontId="4" fillId="3" borderId="29"/>
    <xf numFmtId="0" fontId="4" fillId="3" borderId="53"/>
    <xf numFmtId="0" fontId="19" fillId="0" borderId="1"/>
  </cellStyleXfs>
  <cellXfs count="130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4" fillId="0" borderId="1" xfId="5" applyNumberFormat="1" applyProtection="1"/>
    <xf numFmtId="0" fontId="5" fillId="0" borderId="1" xfId="6" applyNumberFormat="1" applyProtection="1"/>
    <xf numFmtId="0" fontId="4" fillId="0" borderId="9" xfId="9" applyNumberFormat="1" applyProtection="1"/>
    <xf numFmtId="0" fontId="6" fillId="0" borderId="1" xfId="13" applyNumberFormat="1" applyProtection="1">
      <alignment horizontal="left"/>
    </xf>
    <xf numFmtId="0" fontId="4" fillId="0" borderId="14" xfId="18" applyNumberFormat="1" applyProtection="1"/>
    <xf numFmtId="0" fontId="6" fillId="0" borderId="1" xfId="21" applyNumberFormat="1" applyProtection="1"/>
    <xf numFmtId="49" fontId="6" fillId="0" borderId="1" xfId="26" applyNumberFormat="1" applyProtection="1"/>
    <xf numFmtId="49" fontId="6" fillId="0" borderId="1" xfId="30" applyNumberFormat="1" applyProtection="1">
      <alignment horizontal="center"/>
    </xf>
    <xf numFmtId="0" fontId="6" fillId="0" borderId="29" xfId="60" applyNumberFormat="1" applyProtection="1"/>
    <xf numFmtId="0" fontId="6" fillId="2" borderId="29" xfId="61" applyNumberFormat="1" applyProtection="1"/>
    <xf numFmtId="0" fontId="6" fillId="2" borderId="1" xfId="62" applyNumberFormat="1" applyProtection="1"/>
    <xf numFmtId="0" fontId="6" fillId="0" borderId="1" xfId="63" applyNumberFormat="1" applyProtection="1">
      <alignment horizontal="left" wrapText="1"/>
    </xf>
    <xf numFmtId="49" fontId="6" fillId="0" borderId="1" xfId="64" applyNumberFormat="1" applyProtection="1">
      <alignment horizontal="center" wrapText="1"/>
    </xf>
    <xf numFmtId="0" fontId="6" fillId="0" borderId="1" xfId="86" applyNumberFormat="1" applyProtection="1">
      <alignment horizontal="center" wrapText="1"/>
    </xf>
    <xf numFmtId="0" fontId="14" fillId="0" borderId="4" xfId="43" applyNumberFormat="1" applyFont="1" applyProtection="1">
      <alignment horizontal="center" vertical="center" wrapText="1"/>
    </xf>
    <xf numFmtId="49" fontId="14" fillId="0" borderId="4" xfId="44" applyNumberFormat="1" applyFont="1" applyProtection="1">
      <alignment horizontal="center" vertical="center" wrapText="1"/>
    </xf>
    <xf numFmtId="49" fontId="14" fillId="0" borderId="8" xfId="45" applyNumberFormat="1" applyFont="1" applyProtection="1">
      <alignment horizontal="center" vertical="center" wrapText="1"/>
    </xf>
    <xf numFmtId="4" fontId="14" fillId="0" borderId="4" xfId="49" applyNumberFormat="1" applyFont="1" applyProtection="1">
      <alignment horizontal="right"/>
    </xf>
    <xf numFmtId="0" fontId="14" fillId="0" borderId="23" xfId="51" applyNumberFormat="1" applyFont="1" applyProtection="1">
      <alignment horizontal="left" wrapText="1" indent="1"/>
    </xf>
    <xf numFmtId="49" fontId="14" fillId="0" borderId="24" xfId="52" applyNumberFormat="1" applyFont="1" applyProtection="1">
      <alignment horizontal="center" wrapText="1"/>
    </xf>
    <xf numFmtId="49" fontId="14" fillId="0" borderId="25" xfId="53" applyNumberFormat="1" applyFont="1" applyProtection="1">
      <alignment horizontal="center"/>
    </xf>
    <xf numFmtId="0" fontId="14" fillId="0" borderId="26" xfId="55" applyNumberFormat="1" applyFont="1" applyProtection="1">
      <alignment horizontal="left" wrapText="1" indent="2"/>
    </xf>
    <xf numFmtId="49" fontId="14" fillId="0" borderId="27" xfId="56" applyNumberFormat="1" applyFont="1" applyProtection="1">
      <alignment horizontal="center"/>
    </xf>
    <xf numFmtId="49" fontId="14" fillId="0" borderId="28" xfId="57" applyNumberFormat="1" applyFont="1" applyProtection="1">
      <alignment horizontal="center"/>
    </xf>
    <xf numFmtId="4" fontId="14" fillId="0" borderId="28" xfId="58" applyNumberFormat="1" applyFont="1" applyProtection="1">
      <alignment horizontal="right"/>
    </xf>
    <xf numFmtId="0" fontId="15" fillId="0" borderId="1" xfId="1" applyNumberFormat="1" applyFont="1" applyProtection="1"/>
    <xf numFmtId="49" fontId="14" fillId="0" borderId="1" xfId="26" applyNumberFormat="1" applyFont="1" applyProtection="1"/>
    <xf numFmtId="0" fontId="14" fillId="0" borderId="1" xfId="21" applyNumberFormat="1" applyFont="1" applyProtection="1"/>
    <xf numFmtId="0" fontId="14" fillId="0" borderId="1" xfId="5" applyNumberFormat="1" applyFont="1" applyProtection="1"/>
    <xf numFmtId="0" fontId="14" fillId="0" borderId="2" xfId="68" applyNumberFormat="1" applyFont="1" applyProtection="1">
      <alignment horizontal="left"/>
    </xf>
    <xf numFmtId="49" fontId="14" fillId="0" borderId="2" xfId="69" applyNumberFormat="1" applyFont="1" applyProtection="1"/>
    <xf numFmtId="0" fontId="14" fillId="0" borderId="2" xfId="70" applyNumberFormat="1" applyFont="1" applyProtection="1"/>
    <xf numFmtId="0" fontId="14" fillId="0" borderId="2" xfId="71" applyNumberFormat="1" applyFont="1" applyProtection="1"/>
    <xf numFmtId="0" fontId="14" fillId="0" borderId="31" xfId="75" applyNumberFormat="1" applyFont="1" applyProtection="1">
      <alignment horizontal="left" wrapText="1" indent="1"/>
    </xf>
    <xf numFmtId="49" fontId="14" fillId="0" borderId="32" xfId="76" applyNumberFormat="1" applyFont="1" applyProtection="1">
      <alignment horizontal="center" wrapText="1"/>
    </xf>
    <xf numFmtId="49" fontId="14" fillId="0" borderId="4" xfId="77" applyNumberFormat="1" applyFont="1" applyProtection="1">
      <alignment horizontal="center"/>
    </xf>
    <xf numFmtId="0" fontId="14" fillId="0" borderId="33" xfId="79" applyNumberFormat="1" applyFont="1" applyProtection="1"/>
    <xf numFmtId="0" fontId="15" fillId="0" borderId="34" xfId="80" applyNumberFormat="1" applyFont="1" applyProtection="1">
      <alignment horizontal="left" wrapText="1"/>
    </xf>
    <xf numFmtId="0" fontId="14" fillId="0" borderId="35" xfId="81" applyNumberFormat="1" applyFont="1" applyProtection="1">
      <alignment horizontal="center" wrapText="1"/>
    </xf>
    <xf numFmtId="49" fontId="14" fillId="0" borderId="36" xfId="82" applyNumberFormat="1" applyFont="1" applyProtection="1">
      <alignment horizontal="center" wrapText="1"/>
    </xf>
    <xf numFmtId="4" fontId="14" fillId="0" borderId="22" xfId="83" applyNumberFormat="1" applyFont="1" applyProtection="1">
      <alignment horizontal="right"/>
    </xf>
    <xf numFmtId="0" fontId="14" fillId="0" borderId="1" xfId="67" applyNumberFormat="1" applyFont="1" applyBorder="1" applyProtection="1">
      <alignment horizontal="center"/>
    </xf>
    <xf numFmtId="0" fontId="15" fillId="0" borderId="2" xfId="89" applyNumberFormat="1" applyFont="1" applyProtection="1"/>
    <xf numFmtId="49" fontId="14" fillId="0" borderId="2" xfId="90" applyNumberFormat="1" applyFont="1" applyProtection="1">
      <alignment horizontal="left"/>
    </xf>
    <xf numFmtId="0" fontId="15" fillId="0" borderId="26" xfId="55" applyNumberFormat="1" applyFont="1" applyProtection="1">
      <alignment horizontal="left" wrapText="1" indent="2"/>
    </xf>
    <xf numFmtId="49" fontId="15" fillId="0" borderId="27" xfId="56" applyNumberFormat="1" applyFont="1" applyProtection="1">
      <alignment horizontal="center"/>
    </xf>
    <xf numFmtId="49" fontId="15" fillId="0" borderId="28" xfId="57" applyNumberFormat="1" applyFont="1" applyProtection="1">
      <alignment horizontal="center"/>
    </xf>
    <xf numFmtId="4" fontId="15" fillId="0" borderId="28" xfId="58" applyNumberFormat="1" applyFont="1" applyProtection="1">
      <alignment horizontal="right"/>
    </xf>
    <xf numFmtId="0" fontId="15" fillId="0" borderId="20" xfId="46" applyNumberFormat="1" applyFont="1" applyProtection="1">
      <alignment horizontal="left" wrapText="1"/>
    </xf>
    <xf numFmtId="49" fontId="15" fillId="0" borderId="21" xfId="47" applyNumberFormat="1" applyFont="1" applyProtection="1">
      <alignment horizontal="center" wrapText="1"/>
    </xf>
    <xf numFmtId="49" fontId="15" fillId="0" borderId="22" xfId="48" applyNumberFormat="1" applyFont="1" applyProtection="1">
      <alignment horizontal="center"/>
    </xf>
    <xf numFmtId="4" fontId="15" fillId="0" borderId="4" xfId="49" applyNumberFormat="1" applyFont="1" applyProtection="1">
      <alignment horizontal="right"/>
    </xf>
    <xf numFmtId="0" fontId="15" fillId="0" borderId="30" xfId="72" applyNumberFormat="1" applyFont="1" applyProtection="1">
      <alignment horizontal="left" wrapText="1"/>
    </xf>
    <xf numFmtId="49" fontId="15" fillId="0" borderId="28" xfId="73" applyNumberFormat="1" applyFont="1" applyProtection="1">
      <alignment horizontal="center" wrapText="1"/>
    </xf>
    <xf numFmtId="0" fontId="16" fillId="0" borderId="26" xfId="55" applyNumberFormat="1" applyFont="1" applyProtection="1">
      <alignment horizontal="left" wrapText="1" indent="2"/>
    </xf>
    <xf numFmtId="49" fontId="16" fillId="0" borderId="27" xfId="56" applyNumberFormat="1" applyFont="1" applyProtection="1">
      <alignment horizontal="center"/>
    </xf>
    <xf numFmtId="49" fontId="16" fillId="0" borderId="28" xfId="57" applyNumberFormat="1" applyFont="1" applyProtection="1">
      <alignment horizontal="center"/>
    </xf>
    <xf numFmtId="4" fontId="16" fillId="0" borderId="28" xfId="58" applyNumberFormat="1" applyFont="1" applyProtection="1">
      <alignment horizontal="right"/>
    </xf>
    <xf numFmtId="4" fontId="17" fillId="0" borderId="28" xfId="58" applyNumberFormat="1" applyFont="1" applyProtection="1">
      <alignment horizontal="right"/>
    </xf>
    <xf numFmtId="0" fontId="4" fillId="0" borderId="54" xfId="5" applyNumberFormat="1" applyBorder="1" applyProtection="1"/>
    <xf numFmtId="4" fontId="14" fillId="0" borderId="56" xfId="58" applyNumberFormat="1" applyFont="1" applyBorder="1" applyProtection="1">
      <alignment horizontal="right"/>
    </xf>
    <xf numFmtId="49" fontId="15" fillId="0" borderId="57" xfId="56" applyNumberFormat="1" applyFont="1" applyBorder="1" applyProtection="1">
      <alignment horizontal="center"/>
    </xf>
    <xf numFmtId="49" fontId="15" fillId="0" borderId="58" xfId="57" applyNumberFormat="1" applyFont="1" applyBorder="1" applyProtection="1">
      <alignment horizontal="center"/>
    </xf>
    <xf numFmtId="49" fontId="14" fillId="0" borderId="55" xfId="14" applyNumberFormat="1" applyFont="1" applyBorder="1" applyAlignment="1" applyProtection="1">
      <alignment horizontal="center"/>
    </xf>
    <xf numFmtId="49" fontId="14" fillId="0" borderId="55" xfId="52" applyNumberFormat="1" applyFont="1" applyBorder="1" applyAlignment="1" applyProtection="1">
      <alignment horizontal="center"/>
    </xf>
    <xf numFmtId="0" fontId="14" fillId="0" borderId="3" xfId="182" applyNumberFormat="1" applyFont="1" applyFill="1" applyAlignment="1" applyProtection="1">
      <alignment horizontal="left" vertical="top" wrapText="1" indent="2"/>
    </xf>
    <xf numFmtId="0" fontId="4" fillId="0" borderId="13" xfId="17" applyNumberFormat="1" applyAlignment="1" applyProtection="1">
      <alignment horizontal="left" wrapText="1" indent="2"/>
    </xf>
    <xf numFmtId="49" fontId="14" fillId="0" borderId="59" xfId="53" applyNumberFormat="1" applyFont="1" applyBorder="1" applyProtection="1">
      <alignment horizontal="center"/>
    </xf>
    <xf numFmtId="0" fontId="4" fillId="0" borderId="1" xfId="18" applyNumberFormat="1" applyBorder="1" applyProtection="1"/>
    <xf numFmtId="4" fontId="14" fillId="0" borderId="58" xfId="58" applyNumberFormat="1" applyFont="1" applyBorder="1" applyProtection="1">
      <alignment horizontal="right"/>
    </xf>
    <xf numFmtId="4" fontId="14" fillId="0" borderId="28" xfId="49" applyNumberFormat="1" applyFont="1" applyBorder="1" applyProtection="1">
      <alignment horizontal="right"/>
    </xf>
    <xf numFmtId="4" fontId="14" fillId="0" borderId="60" xfId="58" applyNumberFormat="1" applyFont="1" applyBorder="1" applyProtection="1">
      <alignment horizontal="right"/>
    </xf>
    <xf numFmtId="49" fontId="14" fillId="0" borderId="61" xfId="53" applyNumberFormat="1" applyFont="1" applyBorder="1" applyProtection="1">
      <alignment horizontal="center"/>
    </xf>
    <xf numFmtId="4" fontId="14" fillId="0" borderId="62" xfId="49" applyNumberFormat="1" applyFont="1" applyBorder="1" applyProtection="1">
      <alignment horizontal="right"/>
    </xf>
    <xf numFmtId="0" fontId="14" fillId="0" borderId="63" xfId="91" applyNumberFormat="1" applyFont="1" applyBorder="1" applyProtection="1">
      <alignment horizontal="left" wrapText="1"/>
    </xf>
    <xf numFmtId="0" fontId="14" fillId="0" borderId="53" xfId="93" applyNumberFormat="1" applyFont="1" applyBorder="1" applyProtection="1">
      <alignment horizontal="left" wrapText="1"/>
    </xf>
    <xf numFmtId="0" fontId="14" fillId="0" borderId="63" xfId="97" applyNumberFormat="1" applyFont="1" applyBorder="1" applyProtection="1">
      <alignment horizontal="left" wrapText="1" indent="1"/>
    </xf>
    <xf numFmtId="0" fontId="14" fillId="0" borderId="53" xfId="100" applyNumberFormat="1" applyFont="1" applyBorder="1" applyProtection="1">
      <alignment horizontal="left" wrapText="1" indent="2"/>
    </xf>
    <xf numFmtId="0" fontId="14" fillId="0" borderId="64" xfId="102" applyNumberFormat="1" applyFont="1" applyBorder="1" applyProtection="1">
      <alignment horizontal="left" wrapText="1" indent="2"/>
    </xf>
    <xf numFmtId="49" fontId="14" fillId="0" borderId="25" xfId="44" applyNumberFormat="1" applyFont="1" applyBorder="1" applyProtection="1">
      <alignment horizontal="center" vertical="center" wrapText="1"/>
    </xf>
    <xf numFmtId="49" fontId="14" fillId="0" borderId="25" xfId="45" applyNumberFormat="1" applyFont="1" applyBorder="1" applyProtection="1">
      <alignment horizontal="center" vertical="center" wrapText="1"/>
    </xf>
    <xf numFmtId="0" fontId="6" fillId="0" borderId="1" xfId="60" applyNumberFormat="1" applyBorder="1" applyProtection="1"/>
    <xf numFmtId="0" fontId="6" fillId="2" borderId="1" xfId="61" applyNumberFormat="1" applyBorder="1" applyProtection="1"/>
    <xf numFmtId="49" fontId="14" fillId="0" borderId="65" xfId="47" applyNumberFormat="1" applyFont="1" applyBorder="1" applyProtection="1">
      <alignment horizontal="center" wrapText="1"/>
    </xf>
    <xf numFmtId="49" fontId="14" fillId="0" borderId="66" xfId="48" applyNumberFormat="1" applyFont="1" applyBorder="1" applyProtection="1">
      <alignment horizontal="center"/>
    </xf>
    <xf numFmtId="4" fontId="14" fillId="0" borderId="66" xfId="49" applyNumberFormat="1" applyFont="1" applyBorder="1" applyProtection="1">
      <alignment horizontal="right"/>
    </xf>
    <xf numFmtId="4" fontId="14" fillId="0" borderId="66" xfId="58" applyNumberFormat="1" applyFont="1" applyBorder="1" applyProtection="1">
      <alignment horizontal="right"/>
    </xf>
    <xf numFmtId="4" fontId="14" fillId="0" borderId="67" xfId="49" applyNumberFormat="1" applyFont="1" applyBorder="1" applyProtection="1">
      <alignment horizontal="right"/>
    </xf>
    <xf numFmtId="49" fontId="14" fillId="0" borderId="68" xfId="52" applyNumberFormat="1" applyFont="1" applyBorder="1" applyProtection="1">
      <alignment horizontal="center" wrapText="1"/>
    </xf>
    <xf numFmtId="49" fontId="14" fillId="0" borderId="25" xfId="53" applyNumberFormat="1" applyFont="1" applyBorder="1" applyProtection="1">
      <alignment horizontal="center"/>
    </xf>
    <xf numFmtId="0" fontId="14" fillId="0" borderId="25" xfId="95" applyNumberFormat="1" applyFont="1" applyBorder="1" applyProtection="1"/>
    <xf numFmtId="0" fontId="14" fillId="0" borderId="69" xfId="95" applyNumberFormat="1" applyFont="1" applyBorder="1" applyProtection="1"/>
    <xf numFmtId="49" fontId="14" fillId="0" borderId="70" xfId="98" applyNumberFormat="1" applyFont="1" applyBorder="1" applyProtection="1">
      <alignment horizontal="center" wrapText="1"/>
    </xf>
    <xf numFmtId="49" fontId="14" fillId="0" borderId="28" xfId="57" applyNumberFormat="1" applyFont="1" applyBorder="1" applyProtection="1">
      <alignment horizontal="center"/>
    </xf>
    <xf numFmtId="4" fontId="14" fillId="0" borderId="28" xfId="58" applyNumberFormat="1" applyFont="1" applyBorder="1" applyProtection="1">
      <alignment horizontal="right"/>
    </xf>
    <xf numFmtId="4" fontId="14" fillId="0" borderId="71" xfId="58" applyNumberFormat="1" applyFont="1" applyBorder="1" applyProtection="1">
      <alignment horizontal="right"/>
    </xf>
    <xf numFmtId="49" fontId="14" fillId="0" borderId="72" xfId="53" applyNumberFormat="1" applyFont="1" applyBorder="1" applyProtection="1">
      <alignment horizontal="center"/>
    </xf>
    <xf numFmtId="49" fontId="14" fillId="0" borderId="70" xfId="103" applyNumberFormat="1" applyFont="1" applyBorder="1" applyProtection="1">
      <alignment horizontal="center" shrinkToFit="1"/>
    </xf>
    <xf numFmtId="49" fontId="14" fillId="0" borderId="28" xfId="104" applyNumberFormat="1" applyFont="1" applyBorder="1" applyProtection="1">
      <alignment horizontal="center" shrinkToFit="1"/>
    </xf>
    <xf numFmtId="4" fontId="14" fillId="0" borderId="73" xfId="49" applyNumberFormat="1" applyFont="1" applyBorder="1" applyProtection="1">
      <alignment horizontal="right"/>
    </xf>
    <xf numFmtId="4" fontId="14" fillId="0" borderId="74" xfId="49" applyNumberFormat="1" applyFont="1" applyBorder="1" applyProtection="1">
      <alignment horizontal="right"/>
    </xf>
    <xf numFmtId="4" fontId="14" fillId="0" borderId="4" xfId="49" applyNumberFormat="1" applyFont="1" applyBorder="1" applyProtection="1">
      <alignment horizontal="right"/>
    </xf>
    <xf numFmtId="4" fontId="14" fillId="0" borderId="75" xfId="49" applyNumberFormat="1" applyFont="1" applyBorder="1" applyProtection="1">
      <alignment horizontal="right"/>
    </xf>
    <xf numFmtId="4" fontId="14" fillId="0" borderId="74" xfId="58" applyNumberFormat="1" applyFont="1" applyBorder="1" applyProtection="1">
      <alignment horizontal="right"/>
    </xf>
    <xf numFmtId="49" fontId="14" fillId="0" borderId="69" xfId="53" applyNumberFormat="1" applyFont="1" applyBorder="1" applyProtection="1">
      <alignment horizontal="center"/>
    </xf>
    <xf numFmtId="4" fontId="14" fillId="0" borderId="28" xfId="58" applyNumberFormat="1" applyFont="1" applyFill="1" applyBorder="1" applyProtection="1">
      <alignment horizontal="right"/>
    </xf>
    <xf numFmtId="49" fontId="14" fillId="0" borderId="76" xfId="103" applyNumberFormat="1" applyFont="1" applyBorder="1" applyProtection="1">
      <alignment horizontal="center" shrinkToFit="1"/>
    </xf>
    <xf numFmtId="49" fontId="14" fillId="0" borderId="77" xfId="104" applyNumberFormat="1" applyFont="1" applyBorder="1" applyProtection="1">
      <alignment horizontal="center" shrinkToFit="1"/>
    </xf>
    <xf numFmtId="4" fontId="14" fillId="0" borderId="77" xfId="58" applyNumberFormat="1" applyFont="1" applyBorder="1" applyProtection="1">
      <alignment horizontal="right"/>
    </xf>
    <xf numFmtId="4" fontId="14" fillId="0" borderId="78" xfId="49" applyNumberFormat="1" applyFont="1" applyBorder="1" applyProtection="1">
      <alignment horizontal="right"/>
    </xf>
    <xf numFmtId="4" fontId="14" fillId="0" borderId="79" xfId="49" applyNumberFormat="1" applyFont="1" applyBorder="1" applyProtection="1">
      <alignment horizontal="right"/>
    </xf>
    <xf numFmtId="0" fontId="14" fillId="0" borderId="26" xfId="55" applyNumberFormat="1" applyFont="1" applyAlignment="1" applyProtection="1">
      <alignment horizontal="left" wrapText="1"/>
    </xf>
    <xf numFmtId="0" fontId="14" fillId="0" borderId="26" xfId="55" applyNumberFormat="1" applyFont="1" applyAlignment="1" applyProtection="1">
      <alignment horizontal="left" wrapText="1" indent="2"/>
    </xf>
    <xf numFmtId="0" fontId="15" fillId="0" borderId="26" xfId="55" applyNumberFormat="1" applyFont="1" applyAlignment="1" applyProtection="1">
      <alignment horizontal="left" wrapText="1" indent="2"/>
    </xf>
    <xf numFmtId="0" fontId="15" fillId="0" borderId="26" xfId="55" applyNumberFormat="1" applyFont="1" applyAlignment="1" applyProtection="1">
      <alignment horizontal="left" wrapText="1"/>
    </xf>
    <xf numFmtId="49" fontId="14" fillId="0" borderId="26" xfId="55" applyNumberFormat="1" applyFont="1" applyProtection="1">
      <alignment horizontal="left" wrapText="1" indent="2"/>
    </xf>
    <xf numFmtId="0" fontId="20" fillId="0" borderId="80" xfId="189" applyFont="1" applyFill="1" applyBorder="1" applyAlignment="1">
      <alignment horizontal="left" wrapText="1"/>
    </xf>
    <xf numFmtId="49" fontId="14" fillId="0" borderId="25" xfId="42" applyFont="1" applyBorder="1" applyAlignment="1" applyProtection="1">
      <alignment horizontal="center" vertical="center" wrapText="1"/>
      <protection locked="0"/>
    </xf>
    <xf numFmtId="49" fontId="14" fillId="0" borderId="28" xfId="42" applyFont="1" applyBorder="1" applyAlignment="1" applyProtection="1">
      <alignment horizontal="center" vertical="center" wrapText="1"/>
      <protection locked="0"/>
    </xf>
    <xf numFmtId="49" fontId="14" fillId="0" borderId="4" xfId="42" applyFont="1" applyBorder="1" applyProtection="1">
      <alignment horizontal="center" vertical="center" wrapText="1"/>
      <protection locked="0"/>
    </xf>
    <xf numFmtId="0" fontId="18" fillId="0" borderId="1" xfId="2" applyNumberFormat="1" applyFont="1" applyBorder="1" applyAlignment="1" applyProtection="1">
      <alignment horizontal="center" wrapText="1"/>
    </xf>
    <xf numFmtId="0" fontId="2" fillId="0" borderId="1" xfId="2" applyNumberFormat="1" applyBorder="1" applyAlignment="1" applyProtection="1">
      <alignment horizontal="center" wrapText="1"/>
    </xf>
    <xf numFmtId="49" fontId="14" fillId="0" borderId="4" xfId="41" applyNumberFormat="1" applyFont="1" applyBorder="1" applyProtection="1">
      <alignment horizontal="center" vertical="center" wrapText="1"/>
    </xf>
    <xf numFmtId="49" fontId="14" fillId="0" borderId="4" xfId="41" applyFont="1" applyBorder="1" applyProtection="1">
      <alignment horizontal="center" vertical="center" wrapText="1"/>
      <protection locked="0"/>
    </xf>
    <xf numFmtId="49" fontId="14" fillId="0" borderId="4" xfId="42" applyNumberFormat="1" applyFont="1" applyBorder="1" applyProtection="1">
      <alignment horizontal="center" vertical="center" wrapText="1"/>
    </xf>
    <xf numFmtId="0" fontId="15" fillId="0" borderId="1" xfId="87" applyNumberFormat="1" applyFont="1" applyBorder="1" applyProtection="1">
      <alignment horizontal="center"/>
    </xf>
    <xf numFmtId="0" fontId="15" fillId="0" borderId="1" xfId="87" applyFont="1" applyBorder="1" applyProtection="1">
      <alignment horizontal="center"/>
      <protection locked="0"/>
    </xf>
  </cellXfs>
  <cellStyles count="190">
    <cellStyle name="br" xfId="177"/>
    <cellStyle name="col" xfId="176"/>
    <cellStyle name="style0" xfId="178"/>
    <cellStyle name="td" xfId="179"/>
    <cellStyle name="tr" xfId="175"/>
    <cellStyle name="xl100" xfId="73"/>
    <cellStyle name="xl101" xfId="77"/>
    <cellStyle name="xl102" xfId="82"/>
    <cellStyle name="xl103" xfId="69"/>
    <cellStyle name="xl104" xfId="83"/>
    <cellStyle name="xl105" xfId="65"/>
    <cellStyle name="xl106" xfId="66"/>
    <cellStyle name="xl107" xfId="74"/>
    <cellStyle name="xl108" xfId="84"/>
    <cellStyle name="xl109" xfId="70"/>
    <cellStyle name="xl110" xfId="67"/>
    <cellStyle name="xl111" xfId="71"/>
    <cellStyle name="xl112" xfId="78"/>
    <cellStyle name="xl113" xfId="85"/>
    <cellStyle name="xl114" xfId="87"/>
    <cellStyle name="xl115" xfId="89"/>
    <cellStyle name="xl116" xfId="91"/>
    <cellStyle name="xl117" xfId="93"/>
    <cellStyle name="xl118" xfId="97"/>
    <cellStyle name="xl119" xfId="100"/>
    <cellStyle name="xl120" xfId="188"/>
    <cellStyle name="xl121" xfId="102"/>
    <cellStyle name="xl122" xfId="86"/>
    <cellStyle name="xl123" xfId="90"/>
    <cellStyle name="xl124" xfId="98"/>
    <cellStyle name="xl125" xfId="103"/>
    <cellStyle name="xl126" xfId="104"/>
    <cellStyle name="xl127" xfId="88"/>
    <cellStyle name="xl128" xfId="92"/>
    <cellStyle name="xl129" xfId="94"/>
    <cellStyle name="xl130" xfId="99"/>
    <cellStyle name="xl131" xfId="101"/>
    <cellStyle name="xl132" xfId="95"/>
    <cellStyle name="xl133" xfId="96"/>
    <cellStyle name="xl134" xfId="105"/>
    <cellStyle name="xl135" xfId="127"/>
    <cellStyle name="xl136" xfId="132"/>
    <cellStyle name="xl137" xfId="136"/>
    <cellStyle name="xl138" xfId="140"/>
    <cellStyle name="xl139" xfId="146"/>
    <cellStyle name="xl140" xfId="147"/>
    <cellStyle name="xl141" xfId="150"/>
    <cellStyle name="xl142" xfId="131"/>
    <cellStyle name="xl143" xfId="170"/>
    <cellStyle name="xl144" xfId="172"/>
    <cellStyle name="xl145" xfId="173"/>
    <cellStyle name="xl146" xfId="106"/>
    <cellStyle name="xl147" xfId="111"/>
    <cellStyle name="xl148" xfId="114"/>
    <cellStyle name="xl149" xfId="116"/>
    <cellStyle name="xl150" xfId="121"/>
    <cellStyle name="xl151" xfId="123"/>
    <cellStyle name="xl152" xfId="125"/>
    <cellStyle name="xl153" xfId="126"/>
    <cellStyle name="xl154" xfId="128"/>
    <cellStyle name="xl155" xfId="133"/>
    <cellStyle name="xl156" xfId="137"/>
    <cellStyle name="xl157" xfId="148"/>
    <cellStyle name="xl158" xfId="152"/>
    <cellStyle name="xl159" xfId="156"/>
    <cellStyle name="xl160" xfId="157"/>
    <cellStyle name="xl161" xfId="159"/>
    <cellStyle name="xl162" xfId="163"/>
    <cellStyle name="xl163" xfId="112"/>
    <cellStyle name="xl164" xfId="115"/>
    <cellStyle name="xl165" xfId="117"/>
    <cellStyle name="xl166" xfId="122"/>
    <cellStyle name="xl167" xfId="124"/>
    <cellStyle name="xl168" xfId="129"/>
    <cellStyle name="xl169" xfId="134"/>
    <cellStyle name="xl170" xfId="138"/>
    <cellStyle name="xl171" xfId="141"/>
    <cellStyle name="xl172" xfId="143"/>
    <cellStyle name="xl173" xfId="149"/>
    <cellStyle name="xl174" xfId="151"/>
    <cellStyle name="xl175" xfId="153"/>
    <cellStyle name="xl176" xfId="154"/>
    <cellStyle name="xl177" xfId="155"/>
    <cellStyle name="xl178" xfId="158"/>
    <cellStyle name="xl179" xfId="160"/>
    <cellStyle name="xl180" xfId="161"/>
    <cellStyle name="xl181" xfId="162"/>
    <cellStyle name="xl182" xfId="164"/>
    <cellStyle name="xl183" xfId="167"/>
    <cellStyle name="xl184" xfId="169"/>
    <cellStyle name="xl185" xfId="107"/>
    <cellStyle name="xl186" xfId="109"/>
    <cellStyle name="xl187" xfId="118"/>
    <cellStyle name="xl188" xfId="130"/>
    <cellStyle name="xl189" xfId="135"/>
    <cellStyle name="xl190" xfId="139"/>
    <cellStyle name="xl191" xfId="144"/>
    <cellStyle name="xl192" xfId="171"/>
    <cellStyle name="xl193" xfId="174"/>
    <cellStyle name="xl194" xfId="110"/>
    <cellStyle name="xl195" xfId="165"/>
    <cellStyle name="xl196" xfId="168"/>
    <cellStyle name="xl197" xfId="166"/>
    <cellStyle name="xl198" xfId="119"/>
    <cellStyle name="xl199" xfId="108"/>
    <cellStyle name="xl200" xfId="120"/>
    <cellStyle name="xl201" xfId="142"/>
    <cellStyle name="xl202" xfId="145"/>
    <cellStyle name="xl203" xfId="113"/>
    <cellStyle name="xl21" xfId="180"/>
    <cellStyle name="xl22" xfId="1"/>
    <cellStyle name="xl23" xfId="6"/>
    <cellStyle name="xl24" xfId="13"/>
    <cellStyle name="xl25" xfId="21"/>
    <cellStyle name="xl26" xfId="37"/>
    <cellStyle name="xl27" xfId="5"/>
    <cellStyle name="xl28" xfId="181"/>
    <cellStyle name="xl29" xfId="41"/>
    <cellStyle name="xl30" xfId="44"/>
    <cellStyle name="xl31" xfId="182"/>
    <cellStyle name="xl32" xfId="46"/>
    <cellStyle name="xl33" xfId="51"/>
    <cellStyle name="xl34" xfId="55"/>
    <cellStyle name="xl35" xfId="183"/>
    <cellStyle name="xl36" xfId="2"/>
    <cellStyle name="xl37" xfId="14"/>
    <cellStyle name="xl38" xfId="28"/>
    <cellStyle name="xl39" xfId="31"/>
    <cellStyle name="xl40" xfId="33"/>
    <cellStyle name="xl41" xfId="184"/>
    <cellStyle name="xl42" xfId="47"/>
    <cellStyle name="xl43" xfId="52"/>
    <cellStyle name="xl44" xfId="56"/>
    <cellStyle name="xl45" xfId="185"/>
    <cellStyle name="xl46" xfId="60"/>
    <cellStyle name="xl47" xfId="10"/>
    <cellStyle name="xl48" xfId="34"/>
    <cellStyle name="xl49" xfId="26"/>
    <cellStyle name="xl50" xfId="48"/>
    <cellStyle name="xl51" xfId="53"/>
    <cellStyle name="xl52" xfId="57"/>
    <cellStyle name="xl53" xfId="42"/>
    <cellStyle name="xl54" xfId="43"/>
    <cellStyle name="xl55" xfId="45"/>
    <cellStyle name="xl56" xfId="186"/>
    <cellStyle name="xl57" xfId="49"/>
    <cellStyle name="xl58" xfId="58"/>
    <cellStyle name="xl59" xfId="61"/>
    <cellStyle name="xl60" xfId="62"/>
    <cellStyle name="xl61" xfId="40"/>
    <cellStyle name="xl62" xfId="15"/>
    <cellStyle name="xl63" xfId="22"/>
    <cellStyle name="xl64" xfId="3"/>
    <cellStyle name="xl65" xfId="7"/>
    <cellStyle name="xl66" xfId="16"/>
    <cellStyle name="xl67" xfId="23"/>
    <cellStyle name="xl68" xfId="38"/>
    <cellStyle name="xl69" xfId="4"/>
    <cellStyle name="xl70" xfId="8"/>
    <cellStyle name="xl71" xfId="17"/>
    <cellStyle name="xl72" xfId="24"/>
    <cellStyle name="xl73" xfId="27"/>
    <cellStyle name="xl74" xfId="29"/>
    <cellStyle name="xl75" xfId="32"/>
    <cellStyle name="xl76" xfId="35"/>
    <cellStyle name="xl77" xfId="36"/>
    <cellStyle name="xl78" xfId="39"/>
    <cellStyle name="xl79" xfId="9"/>
    <cellStyle name="xl80" xfId="18"/>
    <cellStyle name="xl81" xfId="19"/>
    <cellStyle name="xl82" xfId="25"/>
    <cellStyle name="xl83" xfId="30"/>
    <cellStyle name="xl84" xfId="11"/>
    <cellStyle name="xl85" xfId="12"/>
    <cellStyle name="xl86" xfId="20"/>
    <cellStyle name="xl87" xfId="50"/>
    <cellStyle name="xl88" xfId="54"/>
    <cellStyle name="xl89" xfId="59"/>
    <cellStyle name="xl90" xfId="63"/>
    <cellStyle name="xl91" xfId="68"/>
    <cellStyle name="xl92" xfId="72"/>
    <cellStyle name="xl93" xfId="75"/>
    <cellStyle name="xl94" xfId="79"/>
    <cellStyle name="xl95" xfId="80"/>
    <cellStyle name="xl96" xfId="64"/>
    <cellStyle name="xl97" xfId="76"/>
    <cellStyle name="xl98" xfId="81"/>
    <cellStyle name="xl99" xfId="187"/>
    <cellStyle name="Обычный" xfId="0" builtinId="0"/>
    <cellStyle name="Обычный_Лист1_2" xfId="189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/AppData/Local/&#1050;&#1077;&#1081;&#1089;&#1080;&#1089;&#1090;&#1077;&#1084;&#1089;/&#1057;&#1074;&#1086;&#1076;-&#1057;&#1052;&#1040;&#1056;&#1058;/ReportManager/0503317G_20160101_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2;&#1072;&#1088;&#1090;%20&#1086;&#1090;&#1095;&#1077;&#1090;%20202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/AppData/Local/&#1050;&#1077;&#1081;&#1089;&#1080;&#1089;&#1090;&#1077;&#1084;&#1089;/&#1057;&#1074;&#1086;&#1076;-&#1057;&#1052;&#1040;&#1056;&#1058;/ReportManager/0503317G_20160101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/AppData/Local/&#1050;&#1077;&#1081;&#1089;&#1080;&#1089;&#1090;&#1077;&#1084;&#1089;/&#1057;&#1074;&#1086;&#1076;-&#1057;&#1052;&#1040;&#1056;&#1058;/ReportManager/0503317G_20160101_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ходы"/>
      <sheetName val="Расходы"/>
      <sheetName val="Источники"/>
      <sheetName val="КонсТабл"/>
    </sheetNames>
    <sheetDataSet>
      <sheetData sheetId="0">
        <row r="43">
          <cell r="A43" t="str">
            <v xml:space="preserve">  Налог, взимаемый в связи с применением патентной системы налогообложения</v>
          </cell>
        </row>
        <row r="44">
          <cell r="A44" t="str">
            <v xml:space="preserve">  Налог, взимаемый в связи с применением патентной системы налогообложения, зачисляемый в бюджеты муниципальных районов 5</v>
          </cell>
        </row>
      </sheetData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t"/>
      <sheetName val="mo"/>
      <sheetName val="Лист1"/>
      <sheetName val="425"/>
      <sheetName val="125"/>
      <sheetName val="ctm"/>
      <sheetName val="423"/>
      <sheetName val="ctr"/>
      <sheetName val="177"/>
      <sheetName val="МО"/>
      <sheetName val="ВО"/>
      <sheetName val="ЛО"/>
      <sheetName val="СО"/>
      <sheetName val="Лист3"/>
      <sheetName val="ГО"/>
      <sheetName val="оц"/>
      <sheetName val="КВР"/>
      <sheetName val="324"/>
      <sheetName val="015sp"/>
      <sheetName val="324Ф"/>
      <sheetName val="бд"/>
      <sheetName val="120551000"/>
      <sheetName val="120551561"/>
      <sheetName val="120551661"/>
      <sheetName val="140110151"/>
      <sheetName val="140140151"/>
    </sheetNames>
    <sheetDataSet>
      <sheetData sheetId="0"/>
      <sheetData sheetId="1"/>
      <sheetData sheetId="2">
        <row r="53">
          <cell r="A53" t="str">
            <v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v>
          </cell>
        </row>
        <row r="66">
          <cell r="A66" t="str">
            <v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ходы"/>
      <sheetName val="Расходы"/>
      <sheetName val="Источники"/>
      <sheetName val="КонсТабл"/>
    </sheetNames>
    <sheetDataSet>
      <sheetData sheetId="0">
        <row r="88">
          <cell r="A88" t="str">
            <v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v>
          </cell>
        </row>
      </sheetData>
      <sheetData sheetId="1"/>
      <sheetData sheetId="2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ходы"/>
      <sheetName val="Расходы"/>
      <sheetName val="Источники"/>
      <sheetName val="КонсТабл"/>
    </sheetNames>
    <sheetDataSet>
      <sheetData sheetId="0">
        <row r="106">
          <cell r="S106" t="str">
            <v xml:space="preserve"> 000 1161012901 0000 140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4"/>
  <sheetViews>
    <sheetView tabSelected="1" topLeftCell="A109" workbookViewId="0">
      <selection activeCell="H116" sqref="H116"/>
    </sheetView>
  </sheetViews>
  <sheetFormatPr defaultRowHeight="15" x14ac:dyDescent="0.25"/>
  <cols>
    <col min="1" max="1" width="41.5703125" style="1" customWidth="1"/>
    <col min="2" max="2" width="8.140625" style="1" customWidth="1"/>
    <col min="3" max="3" width="26.7109375" style="1" customWidth="1"/>
    <col min="4" max="4" width="17.5703125" style="1" customWidth="1"/>
    <col min="5" max="5" width="17" style="1" customWidth="1"/>
    <col min="6" max="6" width="17.7109375" style="1" customWidth="1"/>
    <col min="7" max="7" width="17" style="1" customWidth="1"/>
    <col min="8" max="8" width="16.85546875" style="1" customWidth="1"/>
    <col min="9" max="12" width="15.42578125" style="1" customWidth="1"/>
    <col min="13" max="13" width="9.7109375" style="1" customWidth="1"/>
    <col min="14" max="16384" width="9.140625" style="1"/>
  </cols>
  <sheetData>
    <row r="1" spans="1:13" ht="17.100000000000001" customHeight="1" x14ac:dyDescent="0.25">
      <c r="A1" s="2"/>
      <c r="B1" s="123" t="s">
        <v>466</v>
      </c>
      <c r="C1" s="124"/>
      <c r="D1" s="124"/>
      <c r="E1" s="124"/>
      <c r="F1" s="124"/>
      <c r="G1" s="3"/>
      <c r="H1" s="3"/>
      <c r="I1" s="3"/>
      <c r="J1" s="3"/>
      <c r="K1" s="3"/>
      <c r="L1" s="3"/>
      <c r="M1" s="3"/>
    </row>
    <row r="2" spans="1:13" ht="17.100000000000001" customHeight="1" x14ac:dyDescent="0.25">
      <c r="A2" s="4"/>
      <c r="B2" s="124"/>
      <c r="C2" s="124"/>
      <c r="D2" s="124"/>
      <c r="E2" s="124"/>
      <c r="F2" s="124"/>
      <c r="G2" s="3"/>
      <c r="H2" s="3"/>
      <c r="I2" s="3"/>
      <c r="J2" s="3"/>
      <c r="K2" s="3"/>
      <c r="L2" s="3"/>
      <c r="M2" s="3"/>
    </row>
    <row r="3" spans="1:13" ht="14.1" customHeight="1" x14ac:dyDescent="0.25">
      <c r="A3" s="6"/>
      <c r="B3" s="124"/>
      <c r="C3" s="124"/>
      <c r="D3" s="124"/>
      <c r="E3" s="124"/>
      <c r="F3" s="124"/>
      <c r="G3" s="3"/>
      <c r="H3" s="3"/>
      <c r="I3" s="3"/>
      <c r="J3" s="3"/>
      <c r="K3" s="3"/>
      <c r="L3" s="3"/>
      <c r="M3" s="3"/>
    </row>
    <row r="4" spans="1:13" ht="12.95" customHeight="1" x14ac:dyDescent="0.25">
      <c r="A4" s="3"/>
      <c r="B4" s="3"/>
      <c r="C4" s="3" t="s">
        <v>305</v>
      </c>
      <c r="D4" s="3"/>
      <c r="E4" s="3"/>
      <c r="F4" s="3"/>
      <c r="G4" s="3"/>
      <c r="H4" s="3"/>
      <c r="I4" s="3"/>
      <c r="J4" s="3"/>
      <c r="K4" s="3"/>
      <c r="L4" s="3"/>
      <c r="M4" s="3"/>
    </row>
    <row r="5" spans="1:13" ht="24.75" customHeight="1" x14ac:dyDescent="0.25">
      <c r="A5" s="2"/>
      <c r="B5" s="2"/>
      <c r="C5" s="6"/>
      <c r="D5" s="9"/>
      <c r="E5" s="9"/>
      <c r="F5" s="9"/>
      <c r="G5" s="9"/>
      <c r="H5" s="3"/>
      <c r="I5" s="3"/>
      <c r="J5" s="62"/>
      <c r="K5" s="62"/>
      <c r="L5" s="62"/>
      <c r="M5" s="3"/>
    </row>
    <row r="6" spans="1:13" ht="20.25" customHeight="1" x14ac:dyDescent="0.25">
      <c r="A6" s="125" t="s">
        <v>0</v>
      </c>
      <c r="B6" s="125" t="s">
        <v>1</v>
      </c>
      <c r="C6" s="125" t="s">
        <v>2</v>
      </c>
      <c r="D6" s="127" t="s">
        <v>3</v>
      </c>
      <c r="E6" s="122"/>
      <c r="F6" s="122"/>
      <c r="G6" s="122" t="s">
        <v>303</v>
      </c>
      <c r="H6" s="122"/>
      <c r="I6" s="122"/>
      <c r="J6" s="120" t="s">
        <v>317</v>
      </c>
      <c r="K6" s="120" t="s">
        <v>318</v>
      </c>
      <c r="L6" s="120" t="s">
        <v>319</v>
      </c>
      <c r="M6" s="5"/>
    </row>
    <row r="7" spans="1:13" ht="140.44999999999999" customHeight="1" x14ac:dyDescent="0.25">
      <c r="A7" s="126"/>
      <c r="B7" s="126"/>
      <c r="C7" s="126"/>
      <c r="D7" s="17" t="s">
        <v>304</v>
      </c>
      <c r="E7" s="17" t="s">
        <v>7</v>
      </c>
      <c r="F7" s="17" t="s">
        <v>8</v>
      </c>
      <c r="G7" s="17" t="s">
        <v>6</v>
      </c>
      <c r="H7" s="17" t="s">
        <v>7</v>
      </c>
      <c r="I7" s="17" t="s">
        <v>8</v>
      </c>
      <c r="J7" s="121"/>
      <c r="K7" s="121"/>
      <c r="L7" s="121"/>
      <c r="M7" s="5"/>
    </row>
    <row r="8" spans="1:13" ht="11.45" customHeight="1" thickBot="1" x14ac:dyDescent="0.3">
      <c r="A8" s="18" t="s">
        <v>9</v>
      </c>
      <c r="B8" s="18" t="s">
        <v>10</v>
      </c>
      <c r="C8" s="18" t="s">
        <v>11</v>
      </c>
      <c r="D8" s="19" t="s">
        <v>12</v>
      </c>
      <c r="E8" s="19" t="s">
        <v>13</v>
      </c>
      <c r="F8" s="19" t="s">
        <v>14</v>
      </c>
      <c r="G8" s="19" t="s">
        <v>15</v>
      </c>
      <c r="H8" s="19" t="s">
        <v>16</v>
      </c>
      <c r="I8" s="19" t="s">
        <v>17</v>
      </c>
      <c r="J8" s="19" t="s">
        <v>328</v>
      </c>
      <c r="K8" s="19" t="s">
        <v>329</v>
      </c>
      <c r="L8" s="19" t="s">
        <v>330</v>
      </c>
      <c r="M8" s="5"/>
    </row>
    <row r="9" spans="1:13" ht="15.75" x14ac:dyDescent="0.25">
      <c r="A9" s="51" t="s">
        <v>18</v>
      </c>
      <c r="B9" s="52" t="s">
        <v>19</v>
      </c>
      <c r="C9" s="53" t="s">
        <v>20</v>
      </c>
      <c r="D9" s="54">
        <f t="shared" ref="D9:I9" si="0">D11+D112</f>
        <v>566356904.97000003</v>
      </c>
      <c r="E9" s="54">
        <f t="shared" si="0"/>
        <v>441758696</v>
      </c>
      <c r="F9" s="54">
        <f t="shared" si="0"/>
        <v>142618008.97</v>
      </c>
      <c r="G9" s="54">
        <f t="shared" si="0"/>
        <v>280891638.85999995</v>
      </c>
      <c r="H9" s="54">
        <f t="shared" si="0"/>
        <v>243610902.28</v>
      </c>
      <c r="I9" s="54">
        <f t="shared" si="0"/>
        <v>45981765.409999996</v>
      </c>
      <c r="J9" s="54">
        <f>G9/D9*100</f>
        <v>49.596223934954722</v>
      </c>
      <c r="K9" s="54">
        <f>H9/E9*100</f>
        <v>55.145694807103474</v>
      </c>
      <c r="L9" s="54">
        <f>I9/F9*100</f>
        <v>32.241205540649744</v>
      </c>
      <c r="M9" s="7"/>
    </row>
    <row r="10" spans="1:13" ht="15.75" x14ac:dyDescent="0.25">
      <c r="A10" s="21" t="s">
        <v>22</v>
      </c>
      <c r="B10" s="22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7"/>
    </row>
    <row r="11" spans="1:13" ht="31.5" x14ac:dyDescent="0.25">
      <c r="A11" s="47" t="s">
        <v>23</v>
      </c>
      <c r="B11" s="48" t="s">
        <v>19</v>
      </c>
      <c r="C11" s="49" t="s">
        <v>24</v>
      </c>
      <c r="D11" s="54">
        <f t="shared" ref="D11:D76" si="1">E11+F11</f>
        <v>88179300</v>
      </c>
      <c r="E11" s="54">
        <f>E12+E18+E24+E36+E44+E50+E60+E66+E71+E76+E105</f>
        <v>69725500</v>
      </c>
      <c r="F11" s="54">
        <f>F12+F18+F24+F36+F44+F50+F60+F66+F71+F76+F105</f>
        <v>18453800</v>
      </c>
      <c r="G11" s="54">
        <f t="shared" ref="G11:G99" si="2">H11+I11</f>
        <v>32122778.899999999</v>
      </c>
      <c r="H11" s="54">
        <f>H12+H18+H24+H36+H44+H50+H60+H66+H71+H76+H105</f>
        <v>24285579.93</v>
      </c>
      <c r="I11" s="54">
        <f>I12+I18+I24+I36+I44+I50+I60+I66+I71+I76+I105</f>
        <v>7837198.9700000007</v>
      </c>
      <c r="J11" s="54">
        <f t="shared" ref="J11:L46" si="3">G11/D11*100</f>
        <v>36.428933888112056</v>
      </c>
      <c r="K11" s="54">
        <f t="shared" ref="K11:L46" si="4">H11/E11*100</f>
        <v>34.830270030333232</v>
      </c>
      <c r="L11" s="54">
        <f t="shared" ref="L11:L46" si="5">I11/F11*100</f>
        <v>42.469296134129557</v>
      </c>
      <c r="M11" s="7"/>
    </row>
    <row r="12" spans="1:13" ht="31.5" x14ac:dyDescent="0.25">
      <c r="A12" s="47" t="s">
        <v>25</v>
      </c>
      <c r="B12" s="48" t="s">
        <v>19</v>
      </c>
      <c r="C12" s="49" t="s">
        <v>26</v>
      </c>
      <c r="D12" s="50">
        <f t="shared" si="1"/>
        <v>61360000</v>
      </c>
      <c r="E12" s="50">
        <f>E13</f>
        <v>48000000</v>
      </c>
      <c r="F12" s="50">
        <f>F13</f>
        <v>13360000</v>
      </c>
      <c r="G12" s="54">
        <f t="shared" si="2"/>
        <v>20739646.100000001</v>
      </c>
      <c r="H12" s="50">
        <f>H13</f>
        <v>15729188.91</v>
      </c>
      <c r="I12" s="50">
        <f>I13</f>
        <v>5010457.1900000004</v>
      </c>
      <c r="J12" s="54">
        <f t="shared" si="3"/>
        <v>33.799944752281618</v>
      </c>
      <c r="K12" s="54">
        <f t="shared" si="4"/>
        <v>32.769143562500005</v>
      </c>
      <c r="L12" s="54">
        <f t="shared" si="5"/>
        <v>37.503422080838327</v>
      </c>
      <c r="M12" s="7"/>
    </row>
    <row r="13" spans="1:13" ht="15.75" x14ac:dyDescent="0.25">
      <c r="A13" s="114" t="s">
        <v>27</v>
      </c>
      <c r="B13" s="25" t="s">
        <v>19</v>
      </c>
      <c r="C13" s="26" t="s">
        <v>28</v>
      </c>
      <c r="D13" s="27">
        <f t="shared" si="1"/>
        <v>61360000</v>
      </c>
      <c r="E13" s="27">
        <f t="shared" ref="E13:I13" si="6">SUM(E14:E17)</f>
        <v>48000000</v>
      </c>
      <c r="F13" s="27">
        <f t="shared" si="6"/>
        <v>13360000</v>
      </c>
      <c r="G13" s="20">
        <f t="shared" si="2"/>
        <v>20739646.100000001</v>
      </c>
      <c r="H13" s="27">
        <f t="shared" si="6"/>
        <v>15729188.91</v>
      </c>
      <c r="I13" s="27">
        <f t="shared" si="6"/>
        <v>5010457.1900000004</v>
      </c>
      <c r="J13" s="20">
        <f t="shared" si="3"/>
        <v>33.799944752281618</v>
      </c>
      <c r="K13" s="20">
        <f t="shared" si="4"/>
        <v>32.769143562500005</v>
      </c>
      <c r="L13" s="20">
        <f t="shared" si="5"/>
        <v>37.503422080838327</v>
      </c>
      <c r="M13" s="7"/>
    </row>
    <row r="14" spans="1:13" ht="126" x14ac:dyDescent="0.25">
      <c r="A14" s="114" t="s">
        <v>29</v>
      </c>
      <c r="B14" s="25" t="s">
        <v>19</v>
      </c>
      <c r="C14" s="26" t="s">
        <v>30</v>
      </c>
      <c r="D14" s="27">
        <f t="shared" si="1"/>
        <v>60118000</v>
      </c>
      <c r="E14" s="27">
        <v>46818000</v>
      </c>
      <c r="F14" s="27">
        <v>13300000</v>
      </c>
      <c r="G14" s="20">
        <f t="shared" si="2"/>
        <v>20620926.310000002</v>
      </c>
      <c r="H14" s="27">
        <v>15621968.91</v>
      </c>
      <c r="I14" s="27">
        <v>4998957.4000000004</v>
      </c>
      <c r="J14" s="20">
        <f t="shared" si="3"/>
        <v>34.300752370338337</v>
      </c>
      <c r="K14" s="20">
        <f t="shared" si="4"/>
        <v>33.367441817249777</v>
      </c>
      <c r="L14" s="20">
        <f t="shared" si="5"/>
        <v>37.58614586466166</v>
      </c>
      <c r="M14" s="7"/>
    </row>
    <row r="15" spans="1:13" ht="173.25" x14ac:dyDescent="0.25">
      <c r="A15" s="114" t="s">
        <v>31</v>
      </c>
      <c r="B15" s="25" t="s">
        <v>19</v>
      </c>
      <c r="C15" s="26" t="s">
        <v>32</v>
      </c>
      <c r="D15" s="27">
        <f t="shared" si="1"/>
        <v>55000</v>
      </c>
      <c r="E15" s="27">
        <v>5000</v>
      </c>
      <c r="F15" s="27">
        <v>50000</v>
      </c>
      <c r="G15" s="20">
        <f t="shared" si="2"/>
        <v>23866.43</v>
      </c>
      <c r="H15" s="27">
        <v>18080.63</v>
      </c>
      <c r="I15" s="27">
        <v>5785.8</v>
      </c>
      <c r="J15" s="20">
        <f t="shared" si="3"/>
        <v>43.393509090909092</v>
      </c>
      <c r="K15" s="20">
        <f t="shared" si="4"/>
        <v>361.61260000000004</v>
      </c>
      <c r="L15" s="20">
        <f t="shared" si="5"/>
        <v>11.5716</v>
      </c>
      <c r="M15" s="7"/>
    </row>
    <row r="16" spans="1:13" ht="78.75" x14ac:dyDescent="0.25">
      <c r="A16" s="114" t="s">
        <v>33</v>
      </c>
      <c r="B16" s="25" t="s">
        <v>19</v>
      </c>
      <c r="C16" s="26" t="s">
        <v>34</v>
      </c>
      <c r="D16" s="27">
        <f t="shared" si="1"/>
        <v>37000</v>
      </c>
      <c r="E16" s="27">
        <v>27000</v>
      </c>
      <c r="F16" s="27">
        <v>10000</v>
      </c>
      <c r="G16" s="20">
        <f t="shared" si="2"/>
        <v>2729.9</v>
      </c>
      <c r="H16" s="27">
        <v>2068.11</v>
      </c>
      <c r="I16" s="27">
        <v>661.79</v>
      </c>
      <c r="J16" s="20">
        <f t="shared" si="3"/>
        <v>7.3781081081081084</v>
      </c>
      <c r="K16" s="20">
        <f t="shared" si="4"/>
        <v>7.6596666666666673</v>
      </c>
      <c r="L16" s="20">
        <f t="shared" si="5"/>
        <v>6.6179000000000006</v>
      </c>
      <c r="M16" s="7"/>
    </row>
    <row r="17" spans="1:13" ht="157.5" x14ac:dyDescent="0.25">
      <c r="A17" s="114" t="s">
        <v>35</v>
      </c>
      <c r="B17" s="25" t="s">
        <v>19</v>
      </c>
      <c r="C17" s="26" t="s">
        <v>36</v>
      </c>
      <c r="D17" s="27">
        <f t="shared" si="1"/>
        <v>1150000</v>
      </c>
      <c r="E17" s="27">
        <v>1150000</v>
      </c>
      <c r="F17" s="27">
        <v>0</v>
      </c>
      <c r="G17" s="20">
        <f t="shared" si="2"/>
        <v>92123.459999999992</v>
      </c>
      <c r="H17" s="27">
        <v>87071.26</v>
      </c>
      <c r="I17" s="27">
        <v>5052.2</v>
      </c>
      <c r="J17" s="20">
        <f t="shared" si="3"/>
        <v>8.0107356521739135</v>
      </c>
      <c r="K17" s="20">
        <f t="shared" si="4"/>
        <v>7.571413913043477</v>
      </c>
      <c r="L17" s="20" t="e">
        <f t="shared" si="5"/>
        <v>#DIV/0!</v>
      </c>
      <c r="M17" s="7"/>
    </row>
    <row r="18" spans="1:13" ht="63" x14ac:dyDescent="0.25">
      <c r="A18" s="117" t="s">
        <v>37</v>
      </c>
      <c r="B18" s="48" t="s">
        <v>19</v>
      </c>
      <c r="C18" s="49" t="s">
        <v>38</v>
      </c>
      <c r="D18" s="50">
        <f t="shared" si="1"/>
        <v>2521050</v>
      </c>
      <c r="E18" s="50">
        <f>E19</f>
        <v>0</v>
      </c>
      <c r="F18" s="50">
        <f>F19</f>
        <v>2521050</v>
      </c>
      <c r="G18" s="54">
        <f t="shared" si="2"/>
        <v>1186010.72</v>
      </c>
      <c r="H18" s="50">
        <f>H19</f>
        <v>0</v>
      </c>
      <c r="I18" s="50">
        <f>I19</f>
        <v>1186010.72</v>
      </c>
      <c r="J18" s="54">
        <f t="shared" si="3"/>
        <v>47.044315662124909</v>
      </c>
      <c r="K18" s="54" t="e">
        <f t="shared" si="4"/>
        <v>#DIV/0!</v>
      </c>
      <c r="L18" s="54">
        <f t="shared" si="5"/>
        <v>47.044315662124909</v>
      </c>
      <c r="M18" s="7"/>
    </row>
    <row r="19" spans="1:13" ht="47.25" x14ac:dyDescent="0.25">
      <c r="A19" s="114" t="s">
        <v>39</v>
      </c>
      <c r="B19" s="25" t="s">
        <v>19</v>
      </c>
      <c r="C19" s="26" t="s">
        <v>40</v>
      </c>
      <c r="D19" s="27">
        <f t="shared" si="1"/>
        <v>2521050</v>
      </c>
      <c r="E19" s="27">
        <f>SUM(E20:E23)</f>
        <v>0</v>
      </c>
      <c r="F19" s="27">
        <f>SUM(F20:F23)</f>
        <v>2521050</v>
      </c>
      <c r="G19" s="20">
        <f t="shared" si="2"/>
        <v>1186010.72</v>
      </c>
      <c r="H19" s="27">
        <f>SUM(H20:H23)</f>
        <v>0</v>
      </c>
      <c r="I19" s="27">
        <f>SUM(I20:I23)</f>
        <v>1186010.72</v>
      </c>
      <c r="J19" s="20">
        <f t="shared" si="3"/>
        <v>47.044315662124909</v>
      </c>
      <c r="K19" s="20" t="e">
        <f t="shared" si="4"/>
        <v>#DIV/0!</v>
      </c>
      <c r="L19" s="20">
        <f t="shared" si="5"/>
        <v>47.044315662124909</v>
      </c>
      <c r="M19" s="7"/>
    </row>
    <row r="20" spans="1:13" ht="126" x14ac:dyDescent="0.25">
      <c r="A20" s="114" t="s">
        <v>41</v>
      </c>
      <c r="B20" s="25" t="s">
        <v>19</v>
      </c>
      <c r="C20" s="26" t="s">
        <v>42</v>
      </c>
      <c r="D20" s="27">
        <f t="shared" si="1"/>
        <v>1321050</v>
      </c>
      <c r="E20" s="27"/>
      <c r="F20" s="27">
        <v>1321050</v>
      </c>
      <c r="G20" s="20">
        <f t="shared" si="2"/>
        <v>536320.43999999994</v>
      </c>
      <c r="H20" s="27"/>
      <c r="I20" s="27">
        <v>536320.43999999994</v>
      </c>
      <c r="J20" s="20">
        <f t="shared" si="3"/>
        <v>40.598042466220043</v>
      </c>
      <c r="K20" s="20" t="e">
        <f t="shared" si="4"/>
        <v>#DIV/0!</v>
      </c>
      <c r="L20" s="20">
        <f t="shared" si="5"/>
        <v>40.598042466220043</v>
      </c>
      <c r="M20" s="7"/>
    </row>
    <row r="21" spans="1:13" ht="157.5" x14ac:dyDescent="0.25">
      <c r="A21" s="114" t="s">
        <v>43</v>
      </c>
      <c r="B21" s="25" t="s">
        <v>19</v>
      </c>
      <c r="C21" s="26" t="s">
        <v>44</v>
      </c>
      <c r="D21" s="27">
        <f t="shared" si="1"/>
        <v>300000</v>
      </c>
      <c r="E21" s="27"/>
      <c r="F21" s="27">
        <v>300000</v>
      </c>
      <c r="G21" s="20">
        <f t="shared" si="2"/>
        <v>4040.11</v>
      </c>
      <c r="H21" s="27"/>
      <c r="I21" s="27">
        <v>4040.11</v>
      </c>
      <c r="J21" s="20">
        <f t="shared" si="3"/>
        <v>1.3467033333333334</v>
      </c>
      <c r="K21" s="20" t="e">
        <f t="shared" si="4"/>
        <v>#DIV/0!</v>
      </c>
      <c r="L21" s="20">
        <f t="shared" si="5"/>
        <v>1.3467033333333334</v>
      </c>
      <c r="M21" s="7"/>
    </row>
    <row r="22" spans="1:13" ht="126" x14ac:dyDescent="0.25">
      <c r="A22" s="114" t="s">
        <v>45</v>
      </c>
      <c r="B22" s="25" t="s">
        <v>19</v>
      </c>
      <c r="C22" s="26" t="s">
        <v>46</v>
      </c>
      <c r="D22" s="27">
        <f t="shared" si="1"/>
        <v>1000000</v>
      </c>
      <c r="E22" s="27"/>
      <c r="F22" s="27">
        <v>1000000</v>
      </c>
      <c r="G22" s="20">
        <f t="shared" si="2"/>
        <v>745758.14</v>
      </c>
      <c r="H22" s="27"/>
      <c r="I22" s="27">
        <v>745758.14</v>
      </c>
      <c r="J22" s="20">
        <f t="shared" si="3"/>
        <v>74.575814000000008</v>
      </c>
      <c r="K22" s="20" t="e">
        <f t="shared" si="4"/>
        <v>#DIV/0!</v>
      </c>
      <c r="L22" s="20">
        <f t="shared" si="5"/>
        <v>74.575814000000008</v>
      </c>
      <c r="M22" s="7"/>
    </row>
    <row r="23" spans="1:13" ht="126" x14ac:dyDescent="0.25">
      <c r="A23" s="114" t="s">
        <v>47</v>
      </c>
      <c r="B23" s="25" t="s">
        <v>19</v>
      </c>
      <c r="C23" s="26" t="s">
        <v>48</v>
      </c>
      <c r="D23" s="27">
        <f t="shared" si="1"/>
        <v>-100000</v>
      </c>
      <c r="E23" s="27"/>
      <c r="F23" s="27">
        <v>-100000</v>
      </c>
      <c r="G23" s="20">
        <f t="shared" si="2"/>
        <v>-100107.97</v>
      </c>
      <c r="H23" s="27">
        <v>0</v>
      </c>
      <c r="I23" s="27">
        <v>-100107.97</v>
      </c>
      <c r="J23" s="20">
        <f t="shared" si="3"/>
        <v>100.10796999999999</v>
      </c>
      <c r="K23" s="20" t="e">
        <f t="shared" si="4"/>
        <v>#DIV/0!</v>
      </c>
      <c r="L23" s="20">
        <f t="shared" si="5"/>
        <v>100.10796999999999</v>
      </c>
      <c r="M23" s="7"/>
    </row>
    <row r="24" spans="1:13" ht="31.5" x14ac:dyDescent="0.25">
      <c r="A24" s="117" t="s">
        <v>49</v>
      </c>
      <c r="B24" s="48" t="s">
        <v>19</v>
      </c>
      <c r="C24" s="49" t="s">
        <v>50</v>
      </c>
      <c r="D24" s="50">
        <f t="shared" si="1"/>
        <v>3268000</v>
      </c>
      <c r="E24" s="50">
        <f>E25+E31+E34</f>
        <v>3268000</v>
      </c>
      <c r="F24" s="50">
        <f>F25+F31+F34</f>
        <v>0</v>
      </c>
      <c r="G24" s="54">
        <f t="shared" si="2"/>
        <v>1603385.66</v>
      </c>
      <c r="H24" s="50">
        <f>H25+H31+H34</f>
        <v>1603385.66</v>
      </c>
      <c r="I24" s="50">
        <f>I25+I31+I34</f>
        <v>0</v>
      </c>
      <c r="J24" s="54">
        <f t="shared" si="3"/>
        <v>49.06320869033047</v>
      </c>
      <c r="K24" s="54">
        <f t="shared" si="4"/>
        <v>49.06320869033047</v>
      </c>
      <c r="L24" s="54" t="e">
        <f t="shared" si="5"/>
        <v>#DIV/0!</v>
      </c>
      <c r="M24" s="7"/>
    </row>
    <row r="25" spans="1:13" ht="47.25" x14ac:dyDescent="0.25">
      <c r="A25" s="114" t="s">
        <v>313</v>
      </c>
      <c r="B25" s="25" t="s">
        <v>19</v>
      </c>
      <c r="C25" s="26" t="s">
        <v>314</v>
      </c>
      <c r="D25" s="27">
        <f t="shared" si="1"/>
        <v>1848000</v>
      </c>
      <c r="E25" s="27">
        <f>SUM(E26:E30)</f>
        <v>1848000</v>
      </c>
      <c r="F25" s="27">
        <f>SUM(F26:F30)</f>
        <v>0</v>
      </c>
      <c r="G25" s="20">
        <f t="shared" si="2"/>
        <v>840630.84</v>
      </c>
      <c r="H25" s="27">
        <f>SUM(H26:H30)</f>
        <v>840630.84</v>
      </c>
      <c r="I25" s="27">
        <v>0</v>
      </c>
      <c r="J25" s="20">
        <f t="shared" si="3"/>
        <v>45.488681818181817</v>
      </c>
      <c r="K25" s="20">
        <f t="shared" si="4"/>
        <v>45.488681818181817</v>
      </c>
      <c r="L25" s="20" t="e">
        <f t="shared" si="5"/>
        <v>#DIV/0!</v>
      </c>
      <c r="M25" s="7"/>
    </row>
    <row r="26" spans="1:13" ht="63" x14ac:dyDescent="0.25">
      <c r="A26" s="114" t="s">
        <v>308</v>
      </c>
      <c r="B26" s="25" t="s">
        <v>19</v>
      </c>
      <c r="C26" s="26" t="s">
        <v>309</v>
      </c>
      <c r="D26" s="27">
        <f t="shared" si="1"/>
        <v>913000</v>
      </c>
      <c r="E26" s="27">
        <v>913000</v>
      </c>
      <c r="F26" s="27">
        <v>0</v>
      </c>
      <c r="G26" s="20">
        <f t="shared" si="2"/>
        <v>415086.93</v>
      </c>
      <c r="H26" s="27">
        <v>415086.93</v>
      </c>
      <c r="I26" s="27">
        <v>0</v>
      </c>
      <c r="J26" s="20">
        <f t="shared" si="3"/>
        <v>45.464066812705369</v>
      </c>
      <c r="K26" s="20">
        <f t="shared" si="4"/>
        <v>45.464066812705369</v>
      </c>
      <c r="L26" s="20" t="e">
        <f t="shared" si="5"/>
        <v>#DIV/0!</v>
      </c>
      <c r="M26" s="7"/>
    </row>
    <row r="27" spans="1:13" ht="63" x14ac:dyDescent="0.25">
      <c r="A27" s="114" t="s">
        <v>344</v>
      </c>
      <c r="B27" s="25" t="s">
        <v>19</v>
      </c>
      <c r="C27" s="26" t="s">
        <v>345</v>
      </c>
      <c r="D27" s="27">
        <f t="shared" si="1"/>
        <v>0</v>
      </c>
      <c r="E27" s="27"/>
      <c r="F27" s="27"/>
      <c r="G27" s="20">
        <f t="shared" si="2"/>
        <v>0</v>
      </c>
      <c r="H27" s="27"/>
      <c r="I27" s="27"/>
      <c r="J27" s="20" t="e">
        <f t="shared" si="3"/>
        <v>#DIV/0!</v>
      </c>
      <c r="K27" s="20" t="e">
        <f t="shared" si="4"/>
        <v>#DIV/0!</v>
      </c>
      <c r="L27" s="20" t="e">
        <f t="shared" si="4"/>
        <v>#DIV/0!</v>
      </c>
      <c r="M27" s="7"/>
    </row>
    <row r="28" spans="1:13" ht="78.75" x14ac:dyDescent="0.25">
      <c r="A28" s="114" t="s">
        <v>310</v>
      </c>
      <c r="B28" s="25" t="s">
        <v>19</v>
      </c>
      <c r="C28" s="26" t="s">
        <v>346</v>
      </c>
      <c r="D28" s="27">
        <f t="shared" si="1"/>
        <v>935000</v>
      </c>
      <c r="E28" s="27">
        <v>935000</v>
      </c>
      <c r="F28" s="27">
        <v>0</v>
      </c>
      <c r="G28" s="20">
        <f t="shared" si="2"/>
        <v>425543.91</v>
      </c>
      <c r="H28" s="27">
        <v>425543.91</v>
      </c>
      <c r="I28" s="27">
        <v>0</v>
      </c>
      <c r="J28" s="20">
        <f t="shared" si="3"/>
        <v>45.512717647058821</v>
      </c>
      <c r="K28" s="20">
        <f t="shared" si="4"/>
        <v>45.512717647058821</v>
      </c>
      <c r="L28" s="20" t="e">
        <f t="shared" si="5"/>
        <v>#DIV/0!</v>
      </c>
      <c r="M28" s="7"/>
    </row>
    <row r="29" spans="1:13" ht="78.75" x14ac:dyDescent="0.25">
      <c r="A29" s="114" t="s">
        <v>337</v>
      </c>
      <c r="B29" s="25" t="s">
        <v>19</v>
      </c>
      <c r="C29" s="26" t="s">
        <v>338</v>
      </c>
      <c r="D29" s="27">
        <f t="shared" si="1"/>
        <v>0</v>
      </c>
      <c r="E29" s="27">
        <v>0</v>
      </c>
      <c r="F29" s="27">
        <v>0</v>
      </c>
      <c r="G29" s="20">
        <f t="shared" si="2"/>
        <v>0</v>
      </c>
      <c r="H29" s="27">
        <v>0</v>
      </c>
      <c r="I29" s="27">
        <v>0</v>
      </c>
      <c r="J29" s="20" t="e">
        <f t="shared" si="3"/>
        <v>#DIV/0!</v>
      </c>
      <c r="K29" s="20" t="e">
        <f t="shared" si="3"/>
        <v>#DIV/0!</v>
      </c>
      <c r="L29" s="20" t="e">
        <f t="shared" si="3"/>
        <v>#DIV/0!</v>
      </c>
      <c r="M29" s="7"/>
    </row>
    <row r="30" spans="1:13" ht="31.5" x14ac:dyDescent="0.25">
      <c r="A30" s="114" t="s">
        <v>311</v>
      </c>
      <c r="B30" s="25" t="s">
        <v>19</v>
      </c>
      <c r="C30" s="26" t="s">
        <v>312</v>
      </c>
      <c r="D30" s="27">
        <f t="shared" si="1"/>
        <v>0</v>
      </c>
      <c r="E30" s="27"/>
      <c r="F30" s="27">
        <v>0</v>
      </c>
      <c r="G30" s="20">
        <f t="shared" si="2"/>
        <v>0</v>
      </c>
      <c r="H30" s="27"/>
      <c r="I30" s="27">
        <v>0</v>
      </c>
      <c r="J30" s="20" t="e">
        <f t="shared" si="3"/>
        <v>#DIV/0!</v>
      </c>
      <c r="K30" s="20" t="e">
        <f t="shared" si="4"/>
        <v>#DIV/0!</v>
      </c>
      <c r="L30" s="20" t="e">
        <f t="shared" si="5"/>
        <v>#DIV/0!</v>
      </c>
      <c r="M30" s="7"/>
    </row>
    <row r="31" spans="1:13" ht="31.5" x14ac:dyDescent="0.25">
      <c r="A31" s="114" t="s">
        <v>51</v>
      </c>
      <c r="B31" s="25" t="s">
        <v>19</v>
      </c>
      <c r="C31" s="26" t="s">
        <v>52</v>
      </c>
      <c r="D31" s="27">
        <f t="shared" si="1"/>
        <v>460000</v>
      </c>
      <c r="E31" s="27">
        <f>E32+E33</f>
        <v>460000</v>
      </c>
      <c r="F31" s="27">
        <f>F32+F33</f>
        <v>0</v>
      </c>
      <c r="G31" s="20">
        <f t="shared" si="2"/>
        <v>262862.13</v>
      </c>
      <c r="H31" s="27">
        <f>H32+H33</f>
        <v>262862.13</v>
      </c>
      <c r="I31" s="27">
        <f>I32+I33</f>
        <v>0</v>
      </c>
      <c r="J31" s="20">
        <f t="shared" si="3"/>
        <v>57.14394130434782</v>
      </c>
      <c r="K31" s="20">
        <f t="shared" si="4"/>
        <v>57.14394130434782</v>
      </c>
      <c r="L31" s="20" t="e">
        <f t="shared" si="5"/>
        <v>#DIV/0!</v>
      </c>
      <c r="M31" s="7"/>
    </row>
    <row r="32" spans="1:13" ht="31.5" x14ac:dyDescent="0.25">
      <c r="A32" s="114" t="s">
        <v>51</v>
      </c>
      <c r="B32" s="25" t="s">
        <v>19</v>
      </c>
      <c r="C32" s="26" t="s">
        <v>53</v>
      </c>
      <c r="D32" s="27">
        <f t="shared" si="1"/>
        <v>460000</v>
      </c>
      <c r="E32" s="27">
        <v>460000</v>
      </c>
      <c r="F32" s="27">
        <v>0</v>
      </c>
      <c r="G32" s="20">
        <f t="shared" si="2"/>
        <v>262862.13</v>
      </c>
      <c r="H32" s="27">
        <v>262862.13</v>
      </c>
      <c r="I32" s="27">
        <v>0</v>
      </c>
      <c r="J32" s="20">
        <f t="shared" si="3"/>
        <v>57.14394130434782</v>
      </c>
      <c r="K32" s="20">
        <f t="shared" si="4"/>
        <v>57.14394130434782</v>
      </c>
      <c r="L32" s="20" t="e">
        <f t="shared" si="5"/>
        <v>#DIV/0!</v>
      </c>
      <c r="M32" s="7"/>
    </row>
    <row r="33" spans="1:13" ht="63" x14ac:dyDescent="0.25">
      <c r="A33" s="114" t="s">
        <v>54</v>
      </c>
      <c r="B33" s="25" t="s">
        <v>19</v>
      </c>
      <c r="C33" s="26" t="s">
        <v>55</v>
      </c>
      <c r="D33" s="27">
        <f t="shared" si="1"/>
        <v>0</v>
      </c>
      <c r="E33" s="27"/>
      <c r="F33" s="27"/>
      <c r="G33" s="20">
        <f t="shared" si="2"/>
        <v>0</v>
      </c>
      <c r="H33" s="27"/>
      <c r="I33" s="27"/>
      <c r="J33" s="20" t="e">
        <f t="shared" si="3"/>
        <v>#DIV/0!</v>
      </c>
      <c r="K33" s="20" t="e">
        <f t="shared" si="4"/>
        <v>#DIV/0!</v>
      </c>
      <c r="L33" s="20" t="e">
        <f t="shared" si="5"/>
        <v>#DIV/0!</v>
      </c>
      <c r="M33" s="7"/>
    </row>
    <row r="34" spans="1:13" ht="47.25" customHeight="1" x14ac:dyDescent="0.25">
      <c r="A34" s="114" t="str">
        <f>[1]Доходы!A43</f>
        <v xml:space="preserve">  Налог, взимаемый в связи с применением патентной системы налогообложения</v>
      </c>
      <c r="B34" s="25" t="s">
        <v>19</v>
      </c>
      <c r="C34" s="26" t="s">
        <v>355</v>
      </c>
      <c r="D34" s="27">
        <f t="shared" si="1"/>
        <v>960000</v>
      </c>
      <c r="E34" s="27">
        <f>E35</f>
        <v>960000</v>
      </c>
      <c r="F34" s="27">
        <f>F35</f>
        <v>0</v>
      </c>
      <c r="G34" s="20">
        <f t="shared" si="2"/>
        <v>499892.69</v>
      </c>
      <c r="H34" s="27">
        <f>H35</f>
        <v>499892.69</v>
      </c>
      <c r="I34" s="27">
        <f>I35</f>
        <v>0</v>
      </c>
      <c r="J34" s="20"/>
      <c r="K34" s="20"/>
      <c r="L34" s="20"/>
      <c r="M34" s="7"/>
    </row>
    <row r="35" spans="1:13" ht="67.5" customHeight="1" x14ac:dyDescent="0.25">
      <c r="A35" s="114" t="str">
        <f>[1]Доходы!A44</f>
        <v xml:space="preserve">  Налог, взимаемый в связи с применением патентной системы налогообложения, зачисляемый в бюджеты муниципальных районов 5</v>
      </c>
      <c r="B35" s="25" t="s">
        <v>19</v>
      </c>
      <c r="C35" s="26" t="s">
        <v>354</v>
      </c>
      <c r="D35" s="27">
        <f>E35+F35</f>
        <v>960000</v>
      </c>
      <c r="E35" s="27">
        <v>960000</v>
      </c>
      <c r="F35" s="27"/>
      <c r="G35" s="20">
        <f>H35+I35</f>
        <v>499892.69</v>
      </c>
      <c r="H35" s="27">
        <v>499892.69</v>
      </c>
      <c r="I35" s="27"/>
      <c r="J35" s="20">
        <f t="shared" si="3"/>
        <v>52.072155208333335</v>
      </c>
      <c r="K35" s="20"/>
      <c r="L35" s="20"/>
      <c r="M35" s="7"/>
    </row>
    <row r="36" spans="1:13" ht="15.75" x14ac:dyDescent="0.25">
      <c r="A36" s="116" t="s">
        <v>56</v>
      </c>
      <c r="B36" s="48" t="s">
        <v>19</v>
      </c>
      <c r="C36" s="49" t="s">
        <v>57</v>
      </c>
      <c r="D36" s="50">
        <f t="shared" si="1"/>
        <v>1199000</v>
      </c>
      <c r="E36" s="50">
        <f>E37+E40</f>
        <v>0</v>
      </c>
      <c r="F36" s="50">
        <f>F37+F40</f>
        <v>1199000</v>
      </c>
      <c r="G36" s="54">
        <f t="shared" si="2"/>
        <v>403505.34000000008</v>
      </c>
      <c r="H36" s="50">
        <f>H37+H40</f>
        <v>59.53</v>
      </c>
      <c r="I36" s="50">
        <f>I37+I40</f>
        <v>403445.81000000006</v>
      </c>
      <c r="J36" s="54">
        <f t="shared" si="3"/>
        <v>33.653489574645548</v>
      </c>
      <c r="K36" s="54" t="e">
        <f t="shared" si="4"/>
        <v>#DIV/0!</v>
      </c>
      <c r="L36" s="54">
        <f t="shared" si="5"/>
        <v>33.648524603836535</v>
      </c>
      <c r="M36" s="7"/>
    </row>
    <row r="37" spans="1:13" ht="15.75" x14ac:dyDescent="0.25">
      <c r="A37" s="115" t="s">
        <v>58</v>
      </c>
      <c r="B37" s="25" t="s">
        <v>19</v>
      </c>
      <c r="C37" s="26" t="s">
        <v>59</v>
      </c>
      <c r="D37" s="27">
        <f t="shared" si="1"/>
        <v>400000</v>
      </c>
      <c r="E37" s="27">
        <f>E39+E38</f>
        <v>0</v>
      </c>
      <c r="F37" s="27">
        <f>F39</f>
        <v>400000</v>
      </c>
      <c r="G37" s="54">
        <f t="shared" si="2"/>
        <v>127569.24</v>
      </c>
      <c r="H37" s="27">
        <f>H39+H38</f>
        <v>49.53</v>
      </c>
      <c r="I37" s="27">
        <f>I39</f>
        <v>127519.71</v>
      </c>
      <c r="J37" s="20">
        <f t="shared" si="3"/>
        <v>31.892310000000002</v>
      </c>
      <c r="K37" s="20" t="e">
        <f t="shared" si="4"/>
        <v>#DIV/0!</v>
      </c>
      <c r="L37" s="20">
        <f t="shared" si="5"/>
        <v>31.879927500000001</v>
      </c>
      <c r="M37" s="7"/>
    </row>
    <row r="38" spans="1:13" ht="78.75" x14ac:dyDescent="0.25">
      <c r="A38" s="115" t="s">
        <v>456</v>
      </c>
      <c r="B38" s="25"/>
      <c r="C38" s="26" t="s">
        <v>454</v>
      </c>
      <c r="D38" s="27">
        <f>E38+F38</f>
        <v>0</v>
      </c>
      <c r="E38" s="27"/>
      <c r="F38" s="27"/>
      <c r="G38" s="54">
        <f>H38+I38</f>
        <v>49.53</v>
      </c>
      <c r="H38" s="27">
        <v>49.53</v>
      </c>
      <c r="I38" s="27"/>
      <c r="J38" s="20" t="e">
        <f t="shared" si="3"/>
        <v>#DIV/0!</v>
      </c>
      <c r="K38" s="20"/>
      <c r="L38" s="20"/>
      <c r="M38" s="7"/>
    </row>
    <row r="39" spans="1:13" ht="78.75" x14ac:dyDescent="0.25">
      <c r="A39" s="115" t="s">
        <v>60</v>
      </c>
      <c r="B39" s="25" t="s">
        <v>19</v>
      </c>
      <c r="C39" s="26" t="s">
        <v>455</v>
      </c>
      <c r="D39" s="27">
        <f t="shared" si="1"/>
        <v>400000</v>
      </c>
      <c r="E39" s="27"/>
      <c r="F39" s="27">
        <v>400000</v>
      </c>
      <c r="G39" s="20">
        <f t="shared" si="2"/>
        <v>127519.71</v>
      </c>
      <c r="H39" s="27"/>
      <c r="I39" s="27">
        <v>127519.71</v>
      </c>
      <c r="J39" s="20">
        <f t="shared" si="3"/>
        <v>31.879927500000001</v>
      </c>
      <c r="K39" s="20" t="e">
        <f t="shared" si="4"/>
        <v>#DIV/0!</v>
      </c>
      <c r="L39" s="20">
        <f t="shared" si="5"/>
        <v>31.879927500000001</v>
      </c>
      <c r="M39" s="7"/>
    </row>
    <row r="40" spans="1:13" ht="15.75" x14ac:dyDescent="0.25">
      <c r="A40" s="115" t="s">
        <v>61</v>
      </c>
      <c r="B40" s="25" t="s">
        <v>19</v>
      </c>
      <c r="C40" s="26" t="s">
        <v>62</v>
      </c>
      <c r="D40" s="27">
        <f t="shared" si="1"/>
        <v>799000</v>
      </c>
      <c r="E40" s="27">
        <f>E41+E42+E43</f>
        <v>0</v>
      </c>
      <c r="F40" s="27">
        <f>F41+F43</f>
        <v>799000</v>
      </c>
      <c r="G40" s="20">
        <f t="shared" si="2"/>
        <v>275936.10000000003</v>
      </c>
      <c r="H40" s="27">
        <f>H41+H42+H43</f>
        <v>10</v>
      </c>
      <c r="I40" s="27">
        <f>I41+I43</f>
        <v>275926.10000000003</v>
      </c>
      <c r="J40" s="20">
        <f t="shared" si="3"/>
        <v>34.535181476846063</v>
      </c>
      <c r="K40" s="20" t="e">
        <f t="shared" si="4"/>
        <v>#DIV/0!</v>
      </c>
      <c r="L40" s="20">
        <f t="shared" si="5"/>
        <v>34.533929912390491</v>
      </c>
      <c r="M40" s="7"/>
    </row>
    <row r="41" spans="1:13" ht="63" x14ac:dyDescent="0.25">
      <c r="A41" s="115" t="s">
        <v>63</v>
      </c>
      <c r="B41" s="25" t="s">
        <v>19</v>
      </c>
      <c r="C41" s="26" t="s">
        <v>341</v>
      </c>
      <c r="D41" s="27">
        <f t="shared" si="1"/>
        <v>669000</v>
      </c>
      <c r="E41" s="27"/>
      <c r="F41" s="27">
        <v>669000</v>
      </c>
      <c r="G41" s="20">
        <f t="shared" si="2"/>
        <v>226333.92</v>
      </c>
      <c r="H41" s="27"/>
      <c r="I41" s="27">
        <v>226333.92</v>
      </c>
      <c r="J41" s="20">
        <f t="shared" si="3"/>
        <v>33.831677130044845</v>
      </c>
      <c r="K41" s="20" t="e">
        <f t="shared" si="4"/>
        <v>#DIV/0!</v>
      </c>
      <c r="L41" s="20">
        <f t="shared" si="5"/>
        <v>33.831677130044845</v>
      </c>
      <c r="M41" s="7"/>
    </row>
    <row r="42" spans="1:13" ht="15.75" x14ac:dyDescent="0.25">
      <c r="A42" s="115"/>
      <c r="B42" s="25" t="s">
        <v>19</v>
      </c>
      <c r="C42" s="26" t="s">
        <v>348</v>
      </c>
      <c r="D42" s="27">
        <f t="shared" si="1"/>
        <v>0</v>
      </c>
      <c r="E42" s="27"/>
      <c r="F42" s="27"/>
      <c r="G42" s="20">
        <f t="shared" si="2"/>
        <v>10</v>
      </c>
      <c r="H42" s="27">
        <v>10</v>
      </c>
      <c r="I42" s="27"/>
      <c r="J42" s="20" t="e">
        <f t="shared" si="3"/>
        <v>#DIV/0!</v>
      </c>
      <c r="K42" s="20"/>
      <c r="L42" s="20"/>
      <c r="M42" s="7"/>
    </row>
    <row r="43" spans="1:13" ht="63" x14ac:dyDescent="0.25">
      <c r="A43" s="24" t="s">
        <v>64</v>
      </c>
      <c r="B43" s="25" t="s">
        <v>19</v>
      </c>
      <c r="C43" s="26" t="s">
        <v>340</v>
      </c>
      <c r="D43" s="27">
        <f t="shared" si="1"/>
        <v>130000</v>
      </c>
      <c r="E43" s="27"/>
      <c r="F43" s="27">
        <v>130000</v>
      </c>
      <c r="G43" s="20">
        <f t="shared" si="2"/>
        <v>49592.18</v>
      </c>
      <c r="H43" s="27"/>
      <c r="I43" s="27">
        <v>49592.18</v>
      </c>
      <c r="J43" s="20">
        <f t="shared" si="3"/>
        <v>38.147830769230765</v>
      </c>
      <c r="K43" s="20" t="e">
        <f t="shared" si="4"/>
        <v>#DIV/0!</v>
      </c>
      <c r="L43" s="20">
        <f t="shared" si="5"/>
        <v>38.147830769230765</v>
      </c>
      <c r="M43" s="7"/>
    </row>
    <row r="44" spans="1:13" ht="31.5" x14ac:dyDescent="0.25">
      <c r="A44" s="47" t="s">
        <v>65</v>
      </c>
      <c r="B44" s="48" t="s">
        <v>19</v>
      </c>
      <c r="C44" s="49" t="s">
        <v>66</v>
      </c>
      <c r="D44" s="50">
        <f t="shared" si="1"/>
        <v>1250000</v>
      </c>
      <c r="E44" s="50">
        <f>E45+E47</f>
        <v>1250000</v>
      </c>
      <c r="F44" s="50">
        <f>F45+F47</f>
        <v>0</v>
      </c>
      <c r="G44" s="54">
        <f t="shared" si="2"/>
        <v>958324.06</v>
      </c>
      <c r="H44" s="50">
        <f>H45+H47</f>
        <v>958324.06</v>
      </c>
      <c r="I44" s="50">
        <f>I45+I47</f>
        <v>0</v>
      </c>
      <c r="J44" s="54">
        <f t="shared" si="3"/>
        <v>76.665924800000013</v>
      </c>
      <c r="K44" s="54">
        <f t="shared" si="4"/>
        <v>76.665924800000013</v>
      </c>
      <c r="L44" s="54" t="e">
        <f t="shared" si="5"/>
        <v>#DIV/0!</v>
      </c>
      <c r="M44" s="7"/>
    </row>
    <row r="45" spans="1:13" ht="47.25" x14ac:dyDescent="0.25">
      <c r="A45" s="24" t="s">
        <v>67</v>
      </c>
      <c r="B45" s="25" t="s">
        <v>19</v>
      </c>
      <c r="C45" s="26" t="s">
        <v>68</v>
      </c>
      <c r="D45" s="27">
        <f t="shared" si="1"/>
        <v>600000</v>
      </c>
      <c r="E45" s="27">
        <f>E46</f>
        <v>600000</v>
      </c>
      <c r="F45" s="27">
        <f>F46</f>
        <v>0</v>
      </c>
      <c r="G45" s="20">
        <f t="shared" si="2"/>
        <v>308324.06</v>
      </c>
      <c r="H45" s="27">
        <f>H46</f>
        <v>308324.06</v>
      </c>
      <c r="I45" s="27">
        <f>I46</f>
        <v>0</v>
      </c>
      <c r="J45" s="20">
        <f t="shared" si="3"/>
        <v>51.387343333333334</v>
      </c>
      <c r="K45" s="20">
        <f t="shared" si="4"/>
        <v>51.387343333333334</v>
      </c>
      <c r="L45" s="20" t="e">
        <f t="shared" si="5"/>
        <v>#DIV/0!</v>
      </c>
      <c r="M45" s="7"/>
    </row>
    <row r="46" spans="1:13" ht="78.75" x14ac:dyDescent="0.25">
      <c r="A46" s="24" t="s">
        <v>69</v>
      </c>
      <c r="B46" s="25" t="s">
        <v>19</v>
      </c>
      <c r="C46" s="26" t="s">
        <v>70</v>
      </c>
      <c r="D46" s="27">
        <f t="shared" si="1"/>
        <v>600000</v>
      </c>
      <c r="E46" s="27">
        <v>600000</v>
      </c>
      <c r="F46" s="27"/>
      <c r="G46" s="20">
        <f t="shared" si="2"/>
        <v>308324.06</v>
      </c>
      <c r="H46" s="27">
        <v>308324.06</v>
      </c>
      <c r="I46" s="27"/>
      <c r="J46" s="20">
        <f t="shared" si="3"/>
        <v>51.387343333333334</v>
      </c>
      <c r="K46" s="20">
        <f t="shared" si="4"/>
        <v>51.387343333333334</v>
      </c>
      <c r="L46" s="20" t="e">
        <f t="shared" si="5"/>
        <v>#DIV/0!</v>
      </c>
      <c r="M46" s="7"/>
    </row>
    <row r="47" spans="1:13" ht="63" x14ac:dyDescent="0.25">
      <c r="A47" s="24" t="s">
        <v>71</v>
      </c>
      <c r="B47" s="25" t="s">
        <v>19</v>
      </c>
      <c r="C47" s="26" t="s">
        <v>72</v>
      </c>
      <c r="D47" s="27">
        <f t="shared" si="1"/>
        <v>650000</v>
      </c>
      <c r="E47" s="27">
        <f>E48</f>
        <v>650000</v>
      </c>
      <c r="F47" s="27">
        <f>F48</f>
        <v>0</v>
      </c>
      <c r="G47" s="20">
        <f t="shared" si="2"/>
        <v>650000</v>
      </c>
      <c r="H47" s="27">
        <f>H48</f>
        <v>650000</v>
      </c>
      <c r="I47" s="27">
        <f>I48</f>
        <v>0</v>
      </c>
      <c r="J47" s="20">
        <f t="shared" ref="J47:J102" si="7">G47/D47*100</f>
        <v>100</v>
      </c>
      <c r="K47" s="20">
        <f t="shared" ref="K47:K102" si="8">H47/E47*100</f>
        <v>100</v>
      </c>
      <c r="L47" s="20" t="e">
        <f t="shared" ref="L47:L102" si="9">I47/F47*100</f>
        <v>#DIV/0!</v>
      </c>
      <c r="M47" s="7"/>
    </row>
    <row r="48" spans="1:13" ht="110.25" x14ac:dyDescent="0.25">
      <c r="A48" s="24" t="s">
        <v>73</v>
      </c>
      <c r="B48" s="25" t="s">
        <v>19</v>
      </c>
      <c r="C48" s="26" t="s">
        <v>74</v>
      </c>
      <c r="D48" s="27">
        <f t="shared" si="1"/>
        <v>650000</v>
      </c>
      <c r="E48" s="27">
        <f>E49</f>
        <v>650000</v>
      </c>
      <c r="F48" s="27">
        <f>F49</f>
        <v>0</v>
      </c>
      <c r="G48" s="20">
        <f t="shared" si="2"/>
        <v>650000</v>
      </c>
      <c r="H48" s="27">
        <f>H49</f>
        <v>650000</v>
      </c>
      <c r="I48" s="27">
        <f>I49</f>
        <v>0</v>
      </c>
      <c r="J48" s="20">
        <f t="shared" si="7"/>
        <v>100</v>
      </c>
      <c r="K48" s="20">
        <f t="shared" si="8"/>
        <v>100</v>
      </c>
      <c r="L48" s="20" t="e">
        <f t="shared" si="9"/>
        <v>#DIV/0!</v>
      </c>
      <c r="M48" s="7"/>
    </row>
    <row r="49" spans="1:13" ht="126" x14ac:dyDescent="0.25">
      <c r="A49" s="24" t="s">
        <v>75</v>
      </c>
      <c r="B49" s="25" t="s">
        <v>19</v>
      </c>
      <c r="C49" s="26" t="s">
        <v>76</v>
      </c>
      <c r="D49" s="27">
        <f t="shared" si="1"/>
        <v>650000</v>
      </c>
      <c r="E49" s="27">
        <v>650000</v>
      </c>
      <c r="F49" s="27"/>
      <c r="G49" s="20">
        <f t="shared" si="2"/>
        <v>650000</v>
      </c>
      <c r="H49" s="27">
        <v>650000</v>
      </c>
      <c r="I49" s="27"/>
      <c r="J49" s="20">
        <f t="shared" si="7"/>
        <v>100</v>
      </c>
      <c r="K49" s="20">
        <f t="shared" si="8"/>
        <v>100</v>
      </c>
      <c r="L49" s="20" t="e">
        <f t="shared" si="9"/>
        <v>#DIV/0!</v>
      </c>
      <c r="M49" s="7"/>
    </row>
    <row r="50" spans="1:13" ht="94.5" x14ac:dyDescent="0.25">
      <c r="A50" s="47" t="s">
        <v>77</v>
      </c>
      <c r="B50" s="48" t="s">
        <v>19</v>
      </c>
      <c r="C50" s="49" t="s">
        <v>78</v>
      </c>
      <c r="D50" s="50">
        <f t="shared" si="1"/>
        <v>2627450</v>
      </c>
      <c r="E50" s="50">
        <f t="shared" ref="E50:I50" si="10">E51</f>
        <v>1623000</v>
      </c>
      <c r="F50" s="50">
        <f t="shared" si="10"/>
        <v>1004450</v>
      </c>
      <c r="G50" s="54">
        <f t="shared" si="2"/>
        <v>1928905.29</v>
      </c>
      <c r="H50" s="50">
        <f t="shared" si="10"/>
        <v>742176.25</v>
      </c>
      <c r="I50" s="50">
        <f t="shared" si="10"/>
        <v>1186729.04</v>
      </c>
      <c r="J50" s="54">
        <f t="shared" si="7"/>
        <v>73.413586937905578</v>
      </c>
      <c r="K50" s="54">
        <f t="shared" si="8"/>
        <v>45.728666050523721</v>
      </c>
      <c r="L50" s="54">
        <f t="shared" si="9"/>
        <v>118.14714918612177</v>
      </c>
      <c r="M50" s="7"/>
    </row>
    <row r="51" spans="1:13" ht="157.5" x14ac:dyDescent="0.25">
      <c r="A51" s="24" t="s">
        <v>79</v>
      </c>
      <c r="B51" s="25" t="s">
        <v>19</v>
      </c>
      <c r="C51" s="26" t="s">
        <v>80</v>
      </c>
      <c r="D51" s="27">
        <f t="shared" si="1"/>
        <v>2627450</v>
      </c>
      <c r="E51" s="27">
        <f>E52+E56</f>
        <v>1623000</v>
      </c>
      <c r="F51" s="27">
        <f>F52+F56+F55</f>
        <v>1004450</v>
      </c>
      <c r="G51" s="20">
        <f>H51+I51</f>
        <v>1928905.29</v>
      </c>
      <c r="H51" s="27">
        <f>H52+H56+H59</f>
        <v>742176.25</v>
      </c>
      <c r="I51" s="27">
        <f>I52+I56+I55</f>
        <v>1186729.04</v>
      </c>
      <c r="J51" s="20">
        <f t="shared" si="7"/>
        <v>73.413586937905578</v>
      </c>
      <c r="K51" s="20">
        <f t="shared" si="8"/>
        <v>45.728666050523721</v>
      </c>
      <c r="L51" s="20">
        <f t="shared" si="9"/>
        <v>118.14714918612177</v>
      </c>
      <c r="M51" s="7"/>
    </row>
    <row r="52" spans="1:13" ht="126" x14ac:dyDescent="0.25">
      <c r="A52" s="24" t="s">
        <v>81</v>
      </c>
      <c r="B52" s="25" t="s">
        <v>19</v>
      </c>
      <c r="C52" s="26" t="s">
        <v>82</v>
      </c>
      <c r="D52" s="27">
        <f t="shared" si="1"/>
        <v>874100</v>
      </c>
      <c r="E52" s="27">
        <f t="shared" ref="E52:F52" si="11">SUM(E53:E54)</f>
        <v>662000</v>
      </c>
      <c r="F52" s="27">
        <f t="shared" si="11"/>
        <v>212100</v>
      </c>
      <c r="G52" s="20">
        <f t="shared" ref="G52:G58" si="12">H52+I52</f>
        <v>87601.38</v>
      </c>
      <c r="H52" s="27">
        <f>SUM(H53:H54)</f>
        <v>43800.69</v>
      </c>
      <c r="I52" s="27">
        <f>I54</f>
        <v>43800.69</v>
      </c>
      <c r="J52" s="20">
        <f t="shared" si="7"/>
        <v>10.021894520077796</v>
      </c>
      <c r="K52" s="20">
        <f t="shared" si="8"/>
        <v>6.616418429003021</v>
      </c>
      <c r="L52" s="20">
        <f t="shared" si="9"/>
        <v>20.650961810466761</v>
      </c>
      <c r="M52" s="7"/>
    </row>
    <row r="53" spans="1:13" ht="173.25" x14ac:dyDescent="0.25">
      <c r="A53" s="24" t="s">
        <v>83</v>
      </c>
      <c r="B53" s="25" t="s">
        <v>19</v>
      </c>
      <c r="C53" s="26" t="s">
        <v>84</v>
      </c>
      <c r="D53" s="27">
        <f t="shared" si="1"/>
        <v>549000</v>
      </c>
      <c r="E53" s="27">
        <v>549000</v>
      </c>
      <c r="F53" s="27"/>
      <c r="G53" s="20">
        <f t="shared" si="12"/>
        <v>0</v>
      </c>
      <c r="H53" s="27"/>
      <c r="I53" s="27"/>
      <c r="J53" s="20">
        <f t="shared" si="7"/>
        <v>0</v>
      </c>
      <c r="K53" s="20">
        <f t="shared" si="8"/>
        <v>0</v>
      </c>
      <c r="L53" s="20" t="e">
        <f t="shared" si="9"/>
        <v>#DIV/0!</v>
      </c>
      <c r="M53" s="7"/>
    </row>
    <row r="54" spans="1:13" ht="157.5" x14ac:dyDescent="0.25">
      <c r="A54" s="24" t="s">
        <v>85</v>
      </c>
      <c r="B54" s="25" t="s">
        <v>19</v>
      </c>
      <c r="C54" s="26" t="s">
        <v>86</v>
      </c>
      <c r="D54" s="27">
        <f t="shared" si="1"/>
        <v>325100</v>
      </c>
      <c r="E54" s="27">
        <v>113000</v>
      </c>
      <c r="F54" s="27">
        <v>212100</v>
      </c>
      <c r="G54" s="20">
        <f t="shared" si="12"/>
        <v>87601.38</v>
      </c>
      <c r="H54" s="27">
        <v>43800.69</v>
      </c>
      <c r="I54" s="27">
        <v>43800.69</v>
      </c>
      <c r="J54" s="20">
        <f t="shared" si="7"/>
        <v>26.945979698554289</v>
      </c>
      <c r="K54" s="20">
        <f t="shared" si="8"/>
        <v>38.761672566371686</v>
      </c>
      <c r="L54" s="20">
        <f t="shared" si="9"/>
        <v>20.650961810466761</v>
      </c>
      <c r="M54" s="7"/>
    </row>
    <row r="55" spans="1:13" ht="138.75" customHeight="1" x14ac:dyDescent="0.25">
      <c r="A55" s="118" t="str">
        <f>[2]Лист1!$A$53</f>
        <v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v>
      </c>
      <c r="B55" s="25" t="s">
        <v>19</v>
      </c>
      <c r="C55" s="26" t="s">
        <v>460</v>
      </c>
      <c r="D55" s="27">
        <f>E55+F55</f>
        <v>100000</v>
      </c>
      <c r="E55" s="27"/>
      <c r="F55" s="27">
        <v>100000</v>
      </c>
      <c r="G55" s="20">
        <f>H55+I55</f>
        <v>0</v>
      </c>
      <c r="H55" s="27"/>
      <c r="I55" s="27"/>
      <c r="J55" s="27"/>
      <c r="K55" s="20"/>
      <c r="L55" s="20"/>
      <c r="M55" s="7"/>
    </row>
    <row r="56" spans="1:13" ht="157.5" x14ac:dyDescent="0.25">
      <c r="A56" s="24" t="s">
        <v>87</v>
      </c>
      <c r="B56" s="25" t="s">
        <v>19</v>
      </c>
      <c r="C56" s="26" t="s">
        <v>88</v>
      </c>
      <c r="D56" s="27">
        <f t="shared" si="1"/>
        <v>1653350</v>
      </c>
      <c r="E56" s="27">
        <f>E57+E58</f>
        <v>961000</v>
      </c>
      <c r="F56" s="27">
        <f>F57+F58</f>
        <v>692350</v>
      </c>
      <c r="G56" s="20">
        <f t="shared" si="12"/>
        <v>1839872.11</v>
      </c>
      <c r="H56" s="27">
        <f t="shared" ref="H56" si="13">SUM(H57:H58)</f>
        <v>696943.76</v>
      </c>
      <c r="I56" s="27">
        <f>I58</f>
        <v>1142928.3500000001</v>
      </c>
      <c r="J56" s="27">
        <f>J57+J58</f>
        <v>237.60232614779912</v>
      </c>
      <c r="K56" s="20">
        <f t="shared" si="8"/>
        <v>72.522763787721118</v>
      </c>
      <c r="L56" s="20">
        <f t="shared" si="9"/>
        <v>165.079562360078</v>
      </c>
      <c r="M56" s="7"/>
    </row>
    <row r="57" spans="1:13" ht="126" x14ac:dyDescent="0.25">
      <c r="A57" s="24" t="s">
        <v>89</v>
      </c>
      <c r="B57" s="25" t="s">
        <v>19</v>
      </c>
      <c r="C57" s="26" t="s">
        <v>90</v>
      </c>
      <c r="D57" s="27">
        <f t="shared" si="1"/>
        <v>961000</v>
      </c>
      <c r="E57" s="27">
        <v>961000</v>
      </c>
      <c r="F57" s="27"/>
      <c r="G57" s="20">
        <f t="shared" si="12"/>
        <v>696943.76</v>
      </c>
      <c r="H57" s="27">
        <v>696943.76</v>
      </c>
      <c r="I57" s="27"/>
      <c r="J57" s="20">
        <f t="shared" si="7"/>
        <v>72.522763787721118</v>
      </c>
      <c r="K57" s="20">
        <f t="shared" si="8"/>
        <v>72.522763787721118</v>
      </c>
      <c r="L57" s="20" t="e">
        <f t="shared" si="9"/>
        <v>#DIV/0!</v>
      </c>
      <c r="M57" s="7"/>
    </row>
    <row r="58" spans="1:13" ht="126" x14ac:dyDescent="0.25">
      <c r="A58" s="24" t="s">
        <v>91</v>
      </c>
      <c r="B58" s="25" t="s">
        <v>19</v>
      </c>
      <c r="C58" s="26" t="s">
        <v>443</v>
      </c>
      <c r="D58" s="27">
        <f t="shared" si="1"/>
        <v>692350</v>
      </c>
      <c r="E58" s="27"/>
      <c r="F58" s="27">
        <v>692350</v>
      </c>
      <c r="G58" s="20">
        <f t="shared" si="12"/>
        <v>1142928.3500000001</v>
      </c>
      <c r="H58" s="27"/>
      <c r="I58" s="27">
        <v>1142928.3500000001</v>
      </c>
      <c r="J58" s="20">
        <f t="shared" si="7"/>
        <v>165.079562360078</v>
      </c>
      <c r="K58" s="20" t="e">
        <f t="shared" si="8"/>
        <v>#DIV/0!</v>
      </c>
      <c r="L58" s="20">
        <f t="shared" si="9"/>
        <v>165.079562360078</v>
      </c>
      <c r="M58" s="7"/>
    </row>
    <row r="59" spans="1:13" ht="313.5" customHeight="1" x14ac:dyDescent="0.25">
      <c r="A59" s="24" t="s">
        <v>451</v>
      </c>
      <c r="B59" s="25" t="s">
        <v>19</v>
      </c>
      <c r="C59" s="26" t="s">
        <v>450</v>
      </c>
      <c r="D59" s="27">
        <f>E59+F59</f>
        <v>0</v>
      </c>
      <c r="E59" s="27"/>
      <c r="F59" s="27"/>
      <c r="G59" s="20">
        <f>H59+I59</f>
        <v>1431.8</v>
      </c>
      <c r="H59" s="27">
        <v>1431.8</v>
      </c>
      <c r="I59" s="27"/>
      <c r="J59" s="20" t="e">
        <f t="shared" si="7"/>
        <v>#DIV/0!</v>
      </c>
      <c r="K59" s="20"/>
      <c r="L59" s="20"/>
      <c r="M59" s="7"/>
    </row>
    <row r="60" spans="1:13" ht="31.5" x14ac:dyDescent="0.25">
      <c r="A60" s="47" t="s">
        <v>92</v>
      </c>
      <c r="B60" s="48" t="s">
        <v>19</v>
      </c>
      <c r="C60" s="49" t="s">
        <v>93</v>
      </c>
      <c r="D60" s="50">
        <f t="shared" si="1"/>
        <v>96000</v>
      </c>
      <c r="E60" s="50">
        <f>E61</f>
        <v>96000</v>
      </c>
      <c r="F60" s="50">
        <f>F61</f>
        <v>0</v>
      </c>
      <c r="G60" s="54">
        <f t="shared" si="2"/>
        <v>95627.37</v>
      </c>
      <c r="H60" s="50">
        <f>H61</f>
        <v>95627.37</v>
      </c>
      <c r="I60" s="50">
        <f>I61</f>
        <v>0</v>
      </c>
      <c r="J60" s="54">
        <f t="shared" si="7"/>
        <v>99.611843749999991</v>
      </c>
      <c r="K60" s="54">
        <f t="shared" si="8"/>
        <v>99.611843749999991</v>
      </c>
      <c r="L60" s="54" t="e">
        <f t="shared" si="9"/>
        <v>#DIV/0!</v>
      </c>
      <c r="M60" s="7"/>
    </row>
    <row r="61" spans="1:13" ht="31.5" x14ac:dyDescent="0.25">
      <c r="A61" s="24" t="s">
        <v>94</v>
      </c>
      <c r="B61" s="25" t="s">
        <v>19</v>
      </c>
      <c r="C61" s="26" t="s">
        <v>95</v>
      </c>
      <c r="D61" s="27">
        <f t="shared" si="1"/>
        <v>96000</v>
      </c>
      <c r="E61" s="27">
        <f>SUM(E62:E65)</f>
        <v>96000</v>
      </c>
      <c r="F61" s="27">
        <f>SUM(F62:F65)</f>
        <v>0</v>
      </c>
      <c r="G61" s="20">
        <f t="shared" si="2"/>
        <v>95627.37</v>
      </c>
      <c r="H61" s="27">
        <f>SUM(H62:H65)</f>
        <v>95627.37</v>
      </c>
      <c r="I61" s="27">
        <f>SUM(I62:I65)</f>
        <v>0</v>
      </c>
      <c r="J61" s="20">
        <f t="shared" si="7"/>
        <v>99.611843749999991</v>
      </c>
      <c r="K61" s="20">
        <f t="shared" si="8"/>
        <v>99.611843749999991</v>
      </c>
      <c r="L61" s="20" t="e">
        <f t="shared" si="9"/>
        <v>#DIV/0!</v>
      </c>
      <c r="M61" s="7"/>
    </row>
    <row r="62" spans="1:13" ht="47.25" x14ac:dyDescent="0.25">
      <c r="A62" s="24" t="s">
        <v>96</v>
      </c>
      <c r="B62" s="25" t="s">
        <v>19</v>
      </c>
      <c r="C62" s="26" t="s">
        <v>97</v>
      </c>
      <c r="D62" s="27">
        <f t="shared" si="1"/>
        <v>53000</v>
      </c>
      <c r="E62" s="27">
        <v>53000</v>
      </c>
      <c r="F62" s="27"/>
      <c r="G62" s="20">
        <f t="shared" si="2"/>
        <v>53451.43</v>
      </c>
      <c r="H62" s="27">
        <v>53451.43</v>
      </c>
      <c r="I62" s="27"/>
      <c r="J62" s="20">
        <f t="shared" si="7"/>
        <v>100.85175471698113</v>
      </c>
      <c r="K62" s="20">
        <f t="shared" si="8"/>
        <v>100.85175471698113</v>
      </c>
      <c r="L62" s="20" t="e">
        <f t="shared" si="9"/>
        <v>#DIV/0!</v>
      </c>
      <c r="M62" s="7"/>
    </row>
    <row r="63" spans="1:13" ht="47.25" x14ac:dyDescent="0.25">
      <c r="A63" s="24" t="s">
        <v>98</v>
      </c>
      <c r="B63" s="25" t="s">
        <v>19</v>
      </c>
      <c r="C63" s="26" t="s">
        <v>457</v>
      </c>
      <c r="D63" s="27">
        <f t="shared" si="1"/>
        <v>1000</v>
      </c>
      <c r="E63" s="27">
        <v>1000</v>
      </c>
      <c r="F63" s="27"/>
      <c r="G63" s="50">
        <f>H63</f>
        <v>623.86</v>
      </c>
      <c r="H63" s="27">
        <v>623.86</v>
      </c>
      <c r="I63" s="27"/>
      <c r="J63" s="20">
        <f t="shared" si="7"/>
        <v>62.385999999999996</v>
      </c>
      <c r="K63" s="20">
        <f t="shared" si="8"/>
        <v>62.385999999999996</v>
      </c>
      <c r="L63" s="20" t="e">
        <f t="shared" si="9"/>
        <v>#DIV/0!</v>
      </c>
      <c r="M63" s="7"/>
    </row>
    <row r="64" spans="1:13" ht="31.5" x14ac:dyDescent="0.25">
      <c r="A64" s="24" t="s">
        <v>99</v>
      </c>
      <c r="B64" s="25" t="s">
        <v>19</v>
      </c>
      <c r="C64" s="26" t="s">
        <v>100</v>
      </c>
      <c r="D64" s="27">
        <f t="shared" si="1"/>
        <v>2000</v>
      </c>
      <c r="E64" s="27">
        <v>2000</v>
      </c>
      <c r="F64" s="27"/>
      <c r="G64" s="20">
        <f t="shared" si="2"/>
        <v>1741.82</v>
      </c>
      <c r="H64" s="27">
        <v>1741.82</v>
      </c>
      <c r="I64" s="27"/>
      <c r="J64" s="20">
        <f t="shared" si="7"/>
        <v>87.090999999999994</v>
      </c>
      <c r="K64" s="20">
        <f t="shared" si="8"/>
        <v>87.090999999999994</v>
      </c>
      <c r="L64" s="20" t="e">
        <f t="shared" si="9"/>
        <v>#DIV/0!</v>
      </c>
      <c r="M64" s="7"/>
    </row>
    <row r="65" spans="1:13" ht="31.5" x14ac:dyDescent="0.25">
      <c r="A65" s="24" t="s">
        <v>101</v>
      </c>
      <c r="B65" s="25" t="s">
        <v>19</v>
      </c>
      <c r="C65" s="26" t="s">
        <v>461</v>
      </c>
      <c r="D65" s="27">
        <f t="shared" si="1"/>
        <v>40000</v>
      </c>
      <c r="E65" s="27">
        <v>40000</v>
      </c>
      <c r="F65" s="27"/>
      <c r="G65" s="20">
        <f t="shared" si="2"/>
        <v>39810.26</v>
      </c>
      <c r="H65" s="27">
        <v>39810.26</v>
      </c>
      <c r="I65" s="27"/>
      <c r="J65" s="20">
        <f t="shared" si="7"/>
        <v>99.525650000000013</v>
      </c>
      <c r="K65" s="20">
        <f t="shared" si="8"/>
        <v>99.525650000000013</v>
      </c>
      <c r="L65" s="20" t="e">
        <f t="shared" si="9"/>
        <v>#DIV/0!</v>
      </c>
      <c r="M65" s="7"/>
    </row>
    <row r="66" spans="1:13" ht="63" x14ac:dyDescent="0.25">
      <c r="A66" s="47" t="s">
        <v>102</v>
      </c>
      <c r="B66" s="48" t="s">
        <v>19</v>
      </c>
      <c r="C66" s="49" t="s">
        <v>103</v>
      </c>
      <c r="D66" s="50">
        <f t="shared" si="1"/>
        <v>15059500</v>
      </c>
      <c r="E66" s="50">
        <f>E67+E70</f>
        <v>15059500</v>
      </c>
      <c r="F66" s="50"/>
      <c r="G66" s="54">
        <f t="shared" si="2"/>
        <v>4860984.43</v>
      </c>
      <c r="H66" s="50">
        <f>H67+H70</f>
        <v>4860984.43</v>
      </c>
      <c r="I66" s="50"/>
      <c r="J66" s="54">
        <f t="shared" si="7"/>
        <v>32.278524718616154</v>
      </c>
      <c r="K66" s="54">
        <f t="shared" si="8"/>
        <v>32.278524718616154</v>
      </c>
      <c r="L66" s="54" t="e">
        <f t="shared" si="9"/>
        <v>#DIV/0!</v>
      </c>
      <c r="M66" s="7"/>
    </row>
    <row r="67" spans="1:13" ht="31.5" x14ac:dyDescent="0.25">
      <c r="A67" s="24" t="s">
        <v>104</v>
      </c>
      <c r="B67" s="25" t="s">
        <v>19</v>
      </c>
      <c r="C67" s="26" t="s">
        <v>105</v>
      </c>
      <c r="D67" s="27">
        <f t="shared" si="1"/>
        <v>15010500</v>
      </c>
      <c r="E67" s="27">
        <f t="shared" ref="E67:H68" si="14">E68</f>
        <v>15010500</v>
      </c>
      <c r="F67" s="27"/>
      <c r="G67" s="20">
        <f t="shared" si="2"/>
        <v>4812245.87</v>
      </c>
      <c r="H67" s="27">
        <f t="shared" si="14"/>
        <v>4812245.87</v>
      </c>
      <c r="I67" s="27"/>
      <c r="J67" s="20">
        <f t="shared" si="7"/>
        <v>32.059197694946874</v>
      </c>
      <c r="K67" s="20">
        <f t="shared" si="8"/>
        <v>32.059197694946874</v>
      </c>
      <c r="L67" s="20" t="e">
        <f t="shared" si="9"/>
        <v>#DIV/0!</v>
      </c>
      <c r="M67" s="7"/>
    </row>
    <row r="68" spans="1:13" ht="31.5" x14ac:dyDescent="0.25">
      <c r="A68" s="24" t="s">
        <v>106</v>
      </c>
      <c r="B68" s="25" t="s">
        <v>19</v>
      </c>
      <c r="C68" s="26" t="s">
        <v>107</v>
      </c>
      <c r="D68" s="27">
        <f t="shared" si="1"/>
        <v>15010500</v>
      </c>
      <c r="E68" s="27">
        <f t="shared" si="14"/>
        <v>15010500</v>
      </c>
      <c r="F68" s="27"/>
      <c r="G68" s="20">
        <f t="shared" si="2"/>
        <v>4812245.87</v>
      </c>
      <c r="H68" s="27">
        <f t="shared" si="14"/>
        <v>4812245.87</v>
      </c>
      <c r="I68" s="27"/>
      <c r="J68" s="20">
        <f t="shared" si="7"/>
        <v>32.059197694946874</v>
      </c>
      <c r="K68" s="20">
        <f t="shared" si="8"/>
        <v>32.059197694946874</v>
      </c>
      <c r="L68" s="20" t="e">
        <f t="shared" si="9"/>
        <v>#DIV/0!</v>
      </c>
      <c r="M68" s="7"/>
    </row>
    <row r="69" spans="1:13" ht="47.25" x14ac:dyDescent="0.25">
      <c r="A69" s="24" t="s">
        <v>108</v>
      </c>
      <c r="B69" s="25" t="s">
        <v>19</v>
      </c>
      <c r="C69" s="26" t="s">
        <v>109</v>
      </c>
      <c r="D69" s="27">
        <f t="shared" si="1"/>
        <v>15010500</v>
      </c>
      <c r="E69" s="27">
        <v>15010500</v>
      </c>
      <c r="F69" s="27"/>
      <c r="G69" s="20">
        <f t="shared" si="2"/>
        <v>4812245.87</v>
      </c>
      <c r="H69" s="27">
        <v>4812245.87</v>
      </c>
      <c r="I69" s="27"/>
      <c r="J69" s="20">
        <f t="shared" si="7"/>
        <v>32.059197694946874</v>
      </c>
      <c r="K69" s="20">
        <f t="shared" si="8"/>
        <v>32.059197694946874</v>
      </c>
      <c r="L69" s="20" t="e">
        <f t="shared" si="9"/>
        <v>#DIV/0!</v>
      </c>
      <c r="M69" s="7"/>
    </row>
    <row r="70" spans="1:13" ht="47.25" x14ac:dyDescent="0.25">
      <c r="A70" s="24" t="s">
        <v>398</v>
      </c>
      <c r="B70" s="25" t="s">
        <v>19</v>
      </c>
      <c r="C70" s="26" t="s">
        <v>399</v>
      </c>
      <c r="D70" s="27">
        <f>E70</f>
        <v>49000</v>
      </c>
      <c r="E70" s="27">
        <v>49000</v>
      </c>
      <c r="F70" s="27"/>
      <c r="G70" s="20">
        <f>H70</f>
        <v>48738.559999999998</v>
      </c>
      <c r="H70" s="27">
        <v>48738.559999999998</v>
      </c>
      <c r="I70" s="27"/>
      <c r="J70" s="20">
        <f t="shared" si="7"/>
        <v>99.466448979591831</v>
      </c>
      <c r="K70" s="20"/>
      <c r="L70" s="20"/>
      <c r="M70" s="7"/>
    </row>
    <row r="71" spans="1:13" ht="47.25" x14ac:dyDescent="0.25">
      <c r="A71" s="47" t="s">
        <v>110</v>
      </c>
      <c r="B71" s="48" t="s">
        <v>19</v>
      </c>
      <c r="C71" s="49" t="s">
        <v>111</v>
      </c>
      <c r="D71" s="50">
        <f t="shared" si="1"/>
        <v>200300</v>
      </c>
      <c r="E71" s="50">
        <f t="shared" ref="E71:E73" si="15">E72</f>
        <v>100000</v>
      </c>
      <c r="F71" s="50">
        <f>F75</f>
        <v>100300</v>
      </c>
      <c r="G71" s="54">
        <f t="shared" si="2"/>
        <v>0</v>
      </c>
      <c r="H71" s="50">
        <f t="shared" ref="H71:I73" si="16">H72</f>
        <v>0</v>
      </c>
      <c r="I71" s="50">
        <f t="shared" si="16"/>
        <v>0</v>
      </c>
      <c r="J71" s="54">
        <f t="shared" si="7"/>
        <v>0</v>
      </c>
      <c r="K71" s="54">
        <f t="shared" si="8"/>
        <v>0</v>
      </c>
      <c r="L71" s="54">
        <f t="shared" si="9"/>
        <v>0</v>
      </c>
      <c r="M71" s="7"/>
    </row>
    <row r="72" spans="1:13" ht="141.75" x14ac:dyDescent="0.25">
      <c r="A72" s="24" t="s">
        <v>112</v>
      </c>
      <c r="B72" s="25" t="s">
        <v>19</v>
      </c>
      <c r="C72" s="26" t="s">
        <v>113</v>
      </c>
      <c r="D72" s="27">
        <f t="shared" si="1"/>
        <v>100000</v>
      </c>
      <c r="E72" s="27">
        <f t="shared" si="15"/>
        <v>100000</v>
      </c>
      <c r="F72" s="27"/>
      <c r="G72" s="20">
        <f t="shared" si="2"/>
        <v>0</v>
      </c>
      <c r="H72" s="27">
        <f t="shared" si="16"/>
        <v>0</v>
      </c>
      <c r="I72" s="27">
        <f t="shared" si="16"/>
        <v>0</v>
      </c>
      <c r="J72" s="20">
        <f t="shared" si="7"/>
        <v>0</v>
      </c>
      <c r="K72" s="20">
        <f t="shared" si="8"/>
        <v>0</v>
      </c>
      <c r="L72" s="20" t="e">
        <f t="shared" si="9"/>
        <v>#DIV/0!</v>
      </c>
      <c r="M72" s="7"/>
    </row>
    <row r="73" spans="1:13" ht="173.25" x14ac:dyDescent="0.25">
      <c r="A73" s="24" t="s">
        <v>114</v>
      </c>
      <c r="B73" s="25" t="s">
        <v>19</v>
      </c>
      <c r="C73" s="26" t="s">
        <v>115</v>
      </c>
      <c r="D73" s="27">
        <f t="shared" si="1"/>
        <v>100000</v>
      </c>
      <c r="E73" s="27">
        <f t="shared" si="15"/>
        <v>100000</v>
      </c>
      <c r="F73" s="27"/>
      <c r="G73" s="20">
        <f t="shared" si="2"/>
        <v>0</v>
      </c>
      <c r="H73" s="27">
        <f t="shared" si="16"/>
        <v>0</v>
      </c>
      <c r="I73" s="27">
        <f t="shared" si="16"/>
        <v>0</v>
      </c>
      <c r="J73" s="20">
        <f t="shared" si="7"/>
        <v>0</v>
      </c>
      <c r="K73" s="20">
        <f t="shared" si="8"/>
        <v>0</v>
      </c>
      <c r="L73" s="20" t="e">
        <f t="shared" si="9"/>
        <v>#DIV/0!</v>
      </c>
      <c r="M73" s="7"/>
    </row>
    <row r="74" spans="1:13" ht="173.25" x14ac:dyDescent="0.25">
      <c r="A74" s="24" t="s">
        <v>116</v>
      </c>
      <c r="B74" s="25" t="s">
        <v>19</v>
      </c>
      <c r="C74" s="26" t="s">
        <v>117</v>
      </c>
      <c r="D74" s="27">
        <f t="shared" si="1"/>
        <v>100000</v>
      </c>
      <c r="E74" s="27">
        <v>100000</v>
      </c>
      <c r="F74" s="27"/>
      <c r="G74" s="20">
        <f t="shared" si="2"/>
        <v>0</v>
      </c>
      <c r="H74" s="27"/>
      <c r="I74" s="27"/>
      <c r="J74" s="20">
        <f t="shared" si="7"/>
        <v>0</v>
      </c>
      <c r="K74" s="20">
        <f t="shared" si="8"/>
        <v>0</v>
      </c>
      <c r="L74" s="20" t="e">
        <f t="shared" si="9"/>
        <v>#DIV/0!</v>
      </c>
      <c r="M74" s="7"/>
    </row>
    <row r="75" spans="1:13" ht="126" customHeight="1" x14ac:dyDescent="0.25">
      <c r="A75" s="24" t="str">
        <f>[2]Лист1!$A$66</f>
        <v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v>
      </c>
      <c r="B75" s="25" t="s">
        <v>19</v>
      </c>
      <c r="C75" s="26" t="s">
        <v>462</v>
      </c>
      <c r="D75" s="27">
        <f>E75+F75</f>
        <v>100300</v>
      </c>
      <c r="E75" s="27"/>
      <c r="F75" s="27">
        <v>100300</v>
      </c>
      <c r="G75" s="20">
        <f>H75+I75</f>
        <v>0</v>
      </c>
      <c r="H75" s="27"/>
      <c r="I75" s="27"/>
      <c r="J75" s="20">
        <f t="shared" si="7"/>
        <v>0</v>
      </c>
      <c r="K75" s="20"/>
      <c r="L75" s="20"/>
      <c r="M75" s="7"/>
    </row>
    <row r="76" spans="1:13" ht="31.5" x14ac:dyDescent="0.25">
      <c r="A76" s="47" t="s">
        <v>118</v>
      </c>
      <c r="B76" s="64" t="s">
        <v>19</v>
      </c>
      <c r="C76" s="65" t="s">
        <v>119</v>
      </c>
      <c r="D76" s="50">
        <f t="shared" si="1"/>
        <v>191000</v>
      </c>
      <c r="E76" s="50">
        <f>E77+E92+E94+E97</f>
        <v>191000</v>
      </c>
      <c r="F76" s="50">
        <f>F77+F92+F94+F97</f>
        <v>0</v>
      </c>
      <c r="G76" s="54">
        <f t="shared" si="2"/>
        <v>116742.84</v>
      </c>
      <c r="H76" s="50">
        <f>H77+H92+H94+H97+H89</f>
        <v>116242.84</v>
      </c>
      <c r="I76" s="50">
        <f>I77+I92+I94+I97</f>
        <v>500</v>
      </c>
      <c r="J76" s="54">
        <f t="shared" si="7"/>
        <v>61.121905759162296</v>
      </c>
      <c r="K76" s="54">
        <f t="shared" si="8"/>
        <v>60.860125654450258</v>
      </c>
      <c r="L76" s="54" t="e">
        <f t="shared" si="9"/>
        <v>#DIV/0!</v>
      </c>
      <c r="M76" s="7"/>
    </row>
    <row r="77" spans="1:13" ht="63" x14ac:dyDescent="0.25">
      <c r="A77" s="68" t="s">
        <v>356</v>
      </c>
      <c r="B77" s="66" t="s">
        <v>19</v>
      </c>
      <c r="C77" s="67" t="s">
        <v>357</v>
      </c>
      <c r="D77" s="63">
        <f>E77+F77</f>
        <v>69000</v>
      </c>
      <c r="E77" s="27">
        <f>E81+E83+E85+E87+E91+E90+E78+E80</f>
        <v>69000</v>
      </c>
      <c r="F77" s="27">
        <f>F81+F83+F85+F87</f>
        <v>0</v>
      </c>
      <c r="G77" s="20">
        <f>H77+I77</f>
        <v>39934.97</v>
      </c>
      <c r="H77" s="27">
        <f>H81+H83+H85+H87+H78+H91+H90+H80+H79</f>
        <v>39934.97</v>
      </c>
      <c r="I77" s="27">
        <f>I81+I83+I85+I87+I79</f>
        <v>0</v>
      </c>
      <c r="J77" s="20">
        <f t="shared" si="7"/>
        <v>57.876768115942035</v>
      </c>
      <c r="K77" s="20">
        <f t="shared" si="8"/>
        <v>57.876768115942035</v>
      </c>
      <c r="L77" s="20" t="e">
        <f t="shared" si="9"/>
        <v>#DIV/0!</v>
      </c>
      <c r="M77" s="7"/>
    </row>
    <row r="78" spans="1:13" ht="142.5" customHeight="1" x14ac:dyDescent="0.25">
      <c r="A78" s="68" t="s">
        <v>404</v>
      </c>
      <c r="B78" s="66" t="s">
        <v>19</v>
      </c>
      <c r="C78" s="67" t="s">
        <v>401</v>
      </c>
      <c r="D78" s="63">
        <f>E78+F78</f>
        <v>18000</v>
      </c>
      <c r="E78" s="27">
        <v>18000</v>
      </c>
      <c r="F78" s="27"/>
      <c r="G78" s="20">
        <f>H78+I78</f>
        <v>1050</v>
      </c>
      <c r="H78" s="27">
        <v>1050</v>
      </c>
      <c r="I78" s="27"/>
      <c r="J78" s="20">
        <f t="shared" si="7"/>
        <v>5.833333333333333</v>
      </c>
      <c r="K78" s="20"/>
      <c r="L78" s="20"/>
      <c r="M78" s="7"/>
    </row>
    <row r="79" spans="1:13" ht="123" customHeight="1" x14ac:dyDescent="0.25">
      <c r="A79" s="119" t="s">
        <v>464</v>
      </c>
      <c r="B79" s="66" t="s">
        <v>19</v>
      </c>
      <c r="C79" s="67" t="s">
        <v>463</v>
      </c>
      <c r="D79" s="63">
        <f>E79+F79</f>
        <v>0</v>
      </c>
      <c r="E79" s="27"/>
      <c r="F79" s="27"/>
      <c r="G79" s="20">
        <f>H79+I79</f>
        <v>2503.64</v>
      </c>
      <c r="H79" s="27">
        <v>2503.64</v>
      </c>
      <c r="I79" s="27"/>
      <c r="J79" s="20" t="e">
        <f t="shared" si="7"/>
        <v>#DIV/0!</v>
      </c>
      <c r="K79" s="20"/>
      <c r="L79" s="20"/>
      <c r="M79" s="7"/>
    </row>
    <row r="80" spans="1:13" ht="150" customHeight="1" x14ac:dyDescent="0.25">
      <c r="A80" s="68" t="s">
        <v>452</v>
      </c>
      <c r="B80" s="66" t="s">
        <v>19</v>
      </c>
      <c r="C80" s="67" t="s">
        <v>448</v>
      </c>
      <c r="D80" s="63">
        <f>E80</f>
        <v>0</v>
      </c>
      <c r="E80" s="27"/>
      <c r="F80" s="27"/>
      <c r="G80" s="20">
        <f>H80</f>
        <v>500</v>
      </c>
      <c r="H80" s="27">
        <v>500</v>
      </c>
      <c r="I80" s="27"/>
      <c r="J80" s="20" t="e">
        <f t="shared" si="7"/>
        <v>#DIV/0!</v>
      </c>
      <c r="K80" s="20"/>
      <c r="L80" s="20"/>
      <c r="M80" s="7"/>
    </row>
    <row r="81" spans="1:13" ht="126" x14ac:dyDescent="0.25">
      <c r="A81" s="68" t="s">
        <v>358</v>
      </c>
      <c r="B81" s="66" t="s">
        <v>19</v>
      </c>
      <c r="C81" s="67" t="s">
        <v>359</v>
      </c>
      <c r="D81" s="63">
        <f t="shared" ref="D81:D104" si="17">E81+F81</f>
        <v>13000</v>
      </c>
      <c r="E81" s="27">
        <f>E82</f>
        <v>13000</v>
      </c>
      <c r="F81" s="27">
        <f>F82</f>
        <v>0</v>
      </c>
      <c r="G81" s="20">
        <f t="shared" ref="G81:G96" si="18">H81+I81</f>
        <v>0</v>
      </c>
      <c r="H81" s="27">
        <f>H82</f>
        <v>0</v>
      </c>
      <c r="I81" s="27">
        <f>I82</f>
        <v>0</v>
      </c>
      <c r="J81" s="20">
        <f t="shared" si="7"/>
        <v>0</v>
      </c>
      <c r="K81" s="20">
        <f t="shared" si="8"/>
        <v>0</v>
      </c>
      <c r="L81" s="54" t="e">
        <f t="shared" si="9"/>
        <v>#DIV/0!</v>
      </c>
      <c r="M81" s="7"/>
    </row>
    <row r="82" spans="1:13" ht="145.5" customHeight="1" x14ac:dyDescent="0.25">
      <c r="A82" s="68" t="s">
        <v>360</v>
      </c>
      <c r="B82" s="66" t="s">
        <v>19</v>
      </c>
      <c r="C82" s="67" t="s">
        <v>361</v>
      </c>
      <c r="D82" s="63">
        <f t="shared" si="17"/>
        <v>13000</v>
      </c>
      <c r="E82" s="27">
        <v>13000</v>
      </c>
      <c r="F82" s="27"/>
      <c r="G82" s="20">
        <f t="shared" si="18"/>
        <v>0</v>
      </c>
      <c r="H82" s="27"/>
      <c r="I82" s="50"/>
      <c r="J82" s="20">
        <f t="shared" si="7"/>
        <v>0</v>
      </c>
      <c r="K82" s="20">
        <f t="shared" si="8"/>
        <v>0</v>
      </c>
      <c r="L82" s="54" t="e">
        <f t="shared" si="9"/>
        <v>#DIV/0!</v>
      </c>
      <c r="M82" s="7"/>
    </row>
    <row r="83" spans="1:13" ht="110.25" x14ac:dyDescent="0.25">
      <c r="A83" s="68" t="s">
        <v>362</v>
      </c>
      <c r="B83" s="66" t="s">
        <v>19</v>
      </c>
      <c r="C83" s="67" t="s">
        <v>363</v>
      </c>
      <c r="D83" s="63">
        <f t="shared" si="17"/>
        <v>1000</v>
      </c>
      <c r="E83" s="27">
        <f>E84</f>
        <v>1000</v>
      </c>
      <c r="F83" s="27">
        <f>F84</f>
        <v>0</v>
      </c>
      <c r="G83" s="20">
        <f t="shared" si="18"/>
        <v>0</v>
      </c>
      <c r="H83" s="27">
        <f>H84</f>
        <v>0</v>
      </c>
      <c r="I83" s="27">
        <f>I84</f>
        <v>0</v>
      </c>
      <c r="J83" s="20">
        <f t="shared" si="7"/>
        <v>0</v>
      </c>
      <c r="K83" s="20">
        <f t="shared" si="8"/>
        <v>0</v>
      </c>
      <c r="L83" s="54" t="e">
        <f t="shared" si="9"/>
        <v>#DIV/0!</v>
      </c>
      <c r="M83" s="7"/>
    </row>
    <row r="84" spans="1:13" ht="157.5" x14ac:dyDescent="0.25">
      <c r="A84" s="68" t="s">
        <v>364</v>
      </c>
      <c r="B84" s="66" t="s">
        <v>19</v>
      </c>
      <c r="C84" s="67" t="s">
        <v>365</v>
      </c>
      <c r="D84" s="63">
        <f t="shared" si="17"/>
        <v>1000</v>
      </c>
      <c r="E84" s="27">
        <v>1000</v>
      </c>
      <c r="F84" s="27"/>
      <c r="G84" s="20">
        <f t="shared" si="18"/>
        <v>0</v>
      </c>
      <c r="H84" s="27"/>
      <c r="I84" s="50"/>
      <c r="J84" s="20">
        <f t="shared" si="7"/>
        <v>0</v>
      </c>
      <c r="K84" s="20">
        <f t="shared" si="8"/>
        <v>0</v>
      </c>
      <c r="L84" s="54" t="e">
        <f t="shared" si="9"/>
        <v>#DIV/0!</v>
      </c>
      <c r="M84" s="7"/>
    </row>
    <row r="85" spans="1:13" ht="141.75" x14ac:dyDescent="0.25">
      <c r="A85" s="68" t="s">
        <v>366</v>
      </c>
      <c r="B85" s="66" t="s">
        <v>19</v>
      </c>
      <c r="C85" s="67" t="s">
        <v>367</v>
      </c>
      <c r="D85" s="63">
        <f t="shared" si="17"/>
        <v>1000</v>
      </c>
      <c r="E85" s="27">
        <f>E86</f>
        <v>1000</v>
      </c>
      <c r="F85" s="27">
        <f>F86</f>
        <v>0</v>
      </c>
      <c r="G85" s="20">
        <f t="shared" si="18"/>
        <v>0</v>
      </c>
      <c r="H85" s="27">
        <f>H86</f>
        <v>0</v>
      </c>
      <c r="I85" s="27">
        <f>I86</f>
        <v>0</v>
      </c>
      <c r="J85" s="20">
        <f t="shared" si="7"/>
        <v>0</v>
      </c>
      <c r="K85" s="20">
        <f t="shared" si="8"/>
        <v>0</v>
      </c>
      <c r="L85" s="54" t="e">
        <f t="shared" si="9"/>
        <v>#DIV/0!</v>
      </c>
      <c r="M85" s="7"/>
    </row>
    <row r="86" spans="1:13" ht="204.75" x14ac:dyDescent="0.25">
      <c r="A86" s="68" t="s">
        <v>368</v>
      </c>
      <c r="B86" s="66" t="s">
        <v>19</v>
      </c>
      <c r="C86" s="67" t="s">
        <v>369</v>
      </c>
      <c r="D86" s="63">
        <f t="shared" si="17"/>
        <v>1000</v>
      </c>
      <c r="E86" s="27">
        <v>1000</v>
      </c>
      <c r="F86" s="27"/>
      <c r="G86" s="20">
        <f t="shared" si="18"/>
        <v>0</v>
      </c>
      <c r="H86" s="27"/>
      <c r="I86" s="50"/>
      <c r="J86" s="20">
        <f t="shared" si="7"/>
        <v>0</v>
      </c>
      <c r="K86" s="20">
        <f t="shared" si="8"/>
        <v>0</v>
      </c>
      <c r="L86" s="54" t="e">
        <f t="shared" si="9"/>
        <v>#DIV/0!</v>
      </c>
      <c r="M86" s="7"/>
    </row>
    <row r="87" spans="1:13" ht="118.5" customHeight="1" x14ac:dyDescent="0.25">
      <c r="A87" s="68" t="s">
        <v>370</v>
      </c>
      <c r="B87" s="66" t="s">
        <v>19</v>
      </c>
      <c r="C87" s="67" t="s">
        <v>371</v>
      </c>
      <c r="D87" s="63">
        <f t="shared" si="17"/>
        <v>2000</v>
      </c>
      <c r="E87" s="27">
        <f>E88</f>
        <v>2000</v>
      </c>
      <c r="F87" s="27">
        <f>F88</f>
        <v>0</v>
      </c>
      <c r="G87" s="20">
        <f t="shared" si="18"/>
        <v>1399.94</v>
      </c>
      <c r="H87" s="27">
        <f>H88</f>
        <v>1399.94</v>
      </c>
      <c r="I87" s="27">
        <f>I88</f>
        <v>0</v>
      </c>
      <c r="J87" s="20">
        <f t="shared" si="7"/>
        <v>69.997</v>
      </c>
      <c r="K87" s="20">
        <f t="shared" si="8"/>
        <v>69.997</v>
      </c>
      <c r="L87" s="54" t="e">
        <f t="shared" si="9"/>
        <v>#DIV/0!</v>
      </c>
      <c r="M87" s="7"/>
    </row>
    <row r="88" spans="1:13" ht="210.75" customHeight="1" x14ac:dyDescent="0.25">
      <c r="A88" s="68" t="s">
        <v>372</v>
      </c>
      <c r="B88" s="66" t="s">
        <v>19</v>
      </c>
      <c r="C88" s="67" t="s">
        <v>373</v>
      </c>
      <c r="D88" s="63">
        <f t="shared" si="17"/>
        <v>2000</v>
      </c>
      <c r="E88" s="27">
        <v>2000</v>
      </c>
      <c r="F88" s="50"/>
      <c r="G88" s="20">
        <f t="shared" si="18"/>
        <v>1399.94</v>
      </c>
      <c r="H88" s="27">
        <v>1399.94</v>
      </c>
      <c r="I88" s="50"/>
      <c r="J88" s="20">
        <f t="shared" si="7"/>
        <v>69.997</v>
      </c>
      <c r="K88" s="20">
        <f t="shared" si="8"/>
        <v>69.997</v>
      </c>
      <c r="L88" s="54" t="e">
        <f t="shared" si="9"/>
        <v>#DIV/0!</v>
      </c>
      <c r="M88" s="7"/>
    </row>
    <row r="89" spans="1:13" ht="162.75" customHeight="1" x14ac:dyDescent="0.25">
      <c r="A89" s="68" t="s">
        <v>453</v>
      </c>
      <c r="B89" s="66" t="s">
        <v>19</v>
      </c>
      <c r="C89" s="67" t="s">
        <v>449</v>
      </c>
      <c r="D89" s="63">
        <f>E89+F89</f>
        <v>0</v>
      </c>
      <c r="E89" s="27"/>
      <c r="F89" s="50"/>
      <c r="G89" s="20">
        <f>H89+I89</f>
        <v>2000</v>
      </c>
      <c r="H89" s="27">
        <v>2000</v>
      </c>
      <c r="I89" s="50"/>
      <c r="J89" s="20" t="e">
        <f t="shared" si="7"/>
        <v>#DIV/0!</v>
      </c>
      <c r="K89" s="20"/>
      <c r="L89" s="54"/>
      <c r="M89" s="7"/>
    </row>
    <row r="90" spans="1:13" ht="147.75" customHeight="1" x14ac:dyDescent="0.25">
      <c r="A90" s="68" t="str">
        <f>[3]Доходы!$A$88</f>
        <v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v>
      </c>
      <c r="B90" s="66" t="s">
        <v>19</v>
      </c>
      <c r="C90" s="67" t="s">
        <v>439</v>
      </c>
      <c r="D90" s="63">
        <f>E90</f>
        <v>5000</v>
      </c>
      <c r="E90" s="27">
        <v>5000</v>
      </c>
      <c r="F90" s="50"/>
      <c r="G90" s="20">
        <f>H90</f>
        <v>1500</v>
      </c>
      <c r="H90" s="27">
        <v>1500</v>
      </c>
      <c r="I90" s="50"/>
      <c r="J90" s="20">
        <f t="shared" si="7"/>
        <v>30</v>
      </c>
      <c r="K90" s="20">
        <f t="shared" si="8"/>
        <v>30</v>
      </c>
      <c r="L90" s="54"/>
      <c r="M90" s="7"/>
    </row>
    <row r="91" spans="1:13" ht="146.25" customHeight="1" x14ac:dyDescent="0.25">
      <c r="A91" s="68" t="str">
        <f>[3]Доходы!$A$88</f>
        <v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v>
      </c>
      <c r="B91" s="66" t="s">
        <v>19</v>
      </c>
      <c r="C91" s="67" t="s">
        <v>403</v>
      </c>
      <c r="D91" s="63">
        <f>E91+F91</f>
        <v>29000</v>
      </c>
      <c r="E91" s="27">
        <v>29000</v>
      </c>
      <c r="F91" s="50"/>
      <c r="G91" s="20">
        <f>H91+I91</f>
        <v>32981.39</v>
      </c>
      <c r="H91" s="27">
        <v>32981.39</v>
      </c>
      <c r="I91" s="50"/>
      <c r="J91" s="20">
        <f t="shared" si="7"/>
        <v>113.72893103448276</v>
      </c>
      <c r="K91" s="20">
        <f t="shared" si="8"/>
        <v>113.72893103448276</v>
      </c>
      <c r="L91" s="54"/>
      <c r="M91" s="7"/>
    </row>
    <row r="92" spans="1:13" ht="63" x14ac:dyDescent="0.25">
      <c r="A92" s="68" t="s">
        <v>374</v>
      </c>
      <c r="B92" s="66" t="s">
        <v>19</v>
      </c>
      <c r="C92" s="67" t="s">
        <v>375</v>
      </c>
      <c r="D92" s="63">
        <f t="shared" si="17"/>
        <v>0</v>
      </c>
      <c r="E92" s="27">
        <f>E93</f>
        <v>0</v>
      </c>
      <c r="F92" s="27">
        <f>F93</f>
        <v>0</v>
      </c>
      <c r="G92" s="20">
        <f t="shared" si="18"/>
        <v>0</v>
      </c>
      <c r="H92" s="27">
        <f>H93</f>
        <v>0</v>
      </c>
      <c r="I92" s="27">
        <f>I93</f>
        <v>0</v>
      </c>
      <c r="J92" s="20" t="e">
        <f t="shared" si="7"/>
        <v>#DIV/0!</v>
      </c>
      <c r="K92" s="20" t="e">
        <f t="shared" si="8"/>
        <v>#DIV/0!</v>
      </c>
      <c r="L92" s="54" t="e">
        <f t="shared" si="9"/>
        <v>#DIV/0!</v>
      </c>
      <c r="M92" s="7"/>
    </row>
    <row r="93" spans="1:13" ht="94.5" x14ac:dyDescent="0.25">
      <c r="A93" s="68" t="s">
        <v>376</v>
      </c>
      <c r="B93" s="66" t="s">
        <v>19</v>
      </c>
      <c r="C93" s="67" t="s">
        <v>377</v>
      </c>
      <c r="D93" s="63">
        <f t="shared" si="17"/>
        <v>0</v>
      </c>
      <c r="E93" s="27"/>
      <c r="F93" s="50"/>
      <c r="G93" s="20">
        <f t="shared" si="18"/>
        <v>0</v>
      </c>
      <c r="H93" s="50"/>
      <c r="I93" s="50"/>
      <c r="J93" s="20" t="e">
        <f t="shared" si="7"/>
        <v>#DIV/0!</v>
      </c>
      <c r="K93" s="20" t="e">
        <f t="shared" si="8"/>
        <v>#DIV/0!</v>
      </c>
      <c r="L93" s="54" t="e">
        <f t="shared" si="9"/>
        <v>#DIV/0!</v>
      </c>
      <c r="M93" s="7"/>
    </row>
    <row r="94" spans="1:13" ht="204.75" x14ac:dyDescent="0.25">
      <c r="A94" s="68" t="s">
        <v>378</v>
      </c>
      <c r="B94" s="66" t="s">
        <v>19</v>
      </c>
      <c r="C94" s="67" t="s">
        <v>379</v>
      </c>
      <c r="D94" s="63">
        <f t="shared" si="17"/>
        <v>0</v>
      </c>
      <c r="E94" s="27">
        <f>E95</f>
        <v>0</v>
      </c>
      <c r="F94" s="27">
        <f>F95</f>
        <v>0</v>
      </c>
      <c r="G94" s="20">
        <f t="shared" si="18"/>
        <v>0</v>
      </c>
      <c r="H94" s="27">
        <f>H95</f>
        <v>0</v>
      </c>
      <c r="I94" s="27">
        <f>I95</f>
        <v>0</v>
      </c>
      <c r="J94" s="20" t="e">
        <f t="shared" si="7"/>
        <v>#DIV/0!</v>
      </c>
      <c r="K94" s="20" t="e">
        <f t="shared" si="8"/>
        <v>#DIV/0!</v>
      </c>
      <c r="L94" s="54" t="e">
        <f t="shared" si="9"/>
        <v>#DIV/0!</v>
      </c>
      <c r="M94" s="7"/>
    </row>
    <row r="95" spans="1:13" ht="110.25" x14ac:dyDescent="0.25">
      <c r="A95" s="68" t="s">
        <v>380</v>
      </c>
      <c r="B95" s="66" t="s">
        <v>19</v>
      </c>
      <c r="C95" s="67" t="s">
        <v>381</v>
      </c>
      <c r="D95" s="63">
        <f t="shared" si="17"/>
        <v>0</v>
      </c>
      <c r="E95" s="27">
        <f>E96</f>
        <v>0</v>
      </c>
      <c r="F95" s="27">
        <f>F96</f>
        <v>0</v>
      </c>
      <c r="G95" s="20">
        <f t="shared" si="18"/>
        <v>0</v>
      </c>
      <c r="H95" s="27">
        <f>H96</f>
        <v>0</v>
      </c>
      <c r="I95" s="27">
        <f>I96</f>
        <v>0</v>
      </c>
      <c r="J95" s="20" t="e">
        <f t="shared" si="7"/>
        <v>#DIV/0!</v>
      </c>
      <c r="K95" s="20" t="e">
        <f t="shared" si="8"/>
        <v>#DIV/0!</v>
      </c>
      <c r="L95" s="54" t="e">
        <f t="shared" si="9"/>
        <v>#DIV/0!</v>
      </c>
      <c r="M95" s="7"/>
    </row>
    <row r="96" spans="1:13" ht="141.75" x14ac:dyDescent="0.25">
      <c r="A96" s="68" t="s">
        <v>382</v>
      </c>
      <c r="B96" s="66" t="s">
        <v>19</v>
      </c>
      <c r="C96" s="67" t="s">
        <v>383</v>
      </c>
      <c r="D96" s="63">
        <f t="shared" si="17"/>
        <v>0</v>
      </c>
      <c r="E96" s="27"/>
      <c r="F96" s="50"/>
      <c r="G96" s="20">
        <f t="shared" si="18"/>
        <v>0</v>
      </c>
      <c r="H96" s="50"/>
      <c r="I96" s="50"/>
      <c r="J96" s="20" t="e">
        <f t="shared" si="7"/>
        <v>#DIV/0!</v>
      </c>
      <c r="K96" s="20" t="e">
        <f t="shared" si="8"/>
        <v>#DIV/0!</v>
      </c>
      <c r="L96" s="54" t="e">
        <f t="shared" si="9"/>
        <v>#DIV/0!</v>
      </c>
      <c r="M96" s="7"/>
    </row>
    <row r="97" spans="1:13" ht="31.5" x14ac:dyDescent="0.25">
      <c r="A97" s="68" t="s">
        <v>384</v>
      </c>
      <c r="B97" s="66" t="s">
        <v>19</v>
      </c>
      <c r="C97" s="67" t="s">
        <v>385</v>
      </c>
      <c r="D97" s="63">
        <f t="shared" si="17"/>
        <v>122000</v>
      </c>
      <c r="E97" s="27">
        <f>E98+E100+E103</f>
        <v>122000</v>
      </c>
      <c r="F97" s="27">
        <f>F98+F100+F103</f>
        <v>0</v>
      </c>
      <c r="G97" s="20">
        <f t="shared" si="2"/>
        <v>74807.87</v>
      </c>
      <c r="H97" s="27">
        <f>H98+H100+H103</f>
        <v>74307.87</v>
      </c>
      <c r="I97" s="27">
        <f>I98+I100+I103</f>
        <v>500</v>
      </c>
      <c r="J97" s="20">
        <f t="shared" si="7"/>
        <v>61.317926229508188</v>
      </c>
      <c r="K97" s="20">
        <f t="shared" si="8"/>
        <v>60.908090163934425</v>
      </c>
      <c r="L97" s="20" t="e">
        <f t="shared" si="9"/>
        <v>#DIV/0!</v>
      </c>
      <c r="M97" s="7"/>
    </row>
    <row r="98" spans="1:13" ht="78.75" x14ac:dyDescent="0.25">
      <c r="A98" s="68" t="s">
        <v>386</v>
      </c>
      <c r="B98" s="66" t="s">
        <v>19</v>
      </c>
      <c r="C98" s="67" t="s">
        <v>387</v>
      </c>
      <c r="D98" s="63">
        <f t="shared" si="17"/>
        <v>0</v>
      </c>
      <c r="E98" s="27">
        <f>E99</f>
        <v>0</v>
      </c>
      <c r="F98" s="27">
        <f>F99</f>
        <v>0</v>
      </c>
      <c r="G98" s="20">
        <f t="shared" si="2"/>
        <v>0</v>
      </c>
      <c r="H98" s="27">
        <f>H99</f>
        <v>0</v>
      </c>
      <c r="I98" s="27">
        <f>I99</f>
        <v>0</v>
      </c>
      <c r="J98" s="20" t="e">
        <f t="shared" si="7"/>
        <v>#DIV/0!</v>
      </c>
      <c r="K98" s="20" t="e">
        <f t="shared" si="8"/>
        <v>#DIV/0!</v>
      </c>
      <c r="L98" s="20" t="e">
        <f t="shared" si="9"/>
        <v>#DIV/0!</v>
      </c>
      <c r="M98" s="7"/>
    </row>
    <row r="99" spans="1:13" ht="204.75" x14ac:dyDescent="0.25">
      <c r="A99" s="68" t="s">
        <v>388</v>
      </c>
      <c r="B99" s="66" t="s">
        <v>19</v>
      </c>
      <c r="C99" s="67" t="s">
        <v>389</v>
      </c>
      <c r="D99" s="63">
        <f t="shared" si="17"/>
        <v>0</v>
      </c>
      <c r="E99" s="27"/>
      <c r="F99" s="27"/>
      <c r="G99" s="20">
        <f t="shared" si="2"/>
        <v>0</v>
      </c>
      <c r="H99" s="27"/>
      <c r="I99" s="27"/>
      <c r="J99" s="20" t="e">
        <f t="shared" si="7"/>
        <v>#DIV/0!</v>
      </c>
      <c r="K99" s="20" t="e">
        <f t="shared" si="8"/>
        <v>#DIV/0!</v>
      </c>
      <c r="L99" s="20" t="e">
        <f t="shared" si="9"/>
        <v>#DIV/0!</v>
      </c>
      <c r="M99" s="7"/>
    </row>
    <row r="100" spans="1:13" ht="141.75" x14ac:dyDescent="0.25">
      <c r="A100" s="68" t="s">
        <v>390</v>
      </c>
      <c r="B100" s="66" t="s">
        <v>19</v>
      </c>
      <c r="C100" s="67" t="s">
        <v>391</v>
      </c>
      <c r="D100" s="63">
        <f t="shared" si="17"/>
        <v>50000</v>
      </c>
      <c r="E100" s="27">
        <f>E101+E102</f>
        <v>50000</v>
      </c>
      <c r="F100" s="27">
        <f>F101</f>
        <v>0</v>
      </c>
      <c r="G100" s="20">
        <f t="shared" ref="G100:G152" si="19">H100+I100</f>
        <v>18600.009999999998</v>
      </c>
      <c r="H100" s="27">
        <f>H101+H102</f>
        <v>18100.009999999998</v>
      </c>
      <c r="I100" s="27">
        <f>I101+I102</f>
        <v>500</v>
      </c>
      <c r="J100" s="20">
        <f t="shared" si="7"/>
        <v>37.200019999999995</v>
      </c>
      <c r="K100" s="20">
        <f t="shared" si="8"/>
        <v>36.200020000000002</v>
      </c>
      <c r="L100" s="20" t="e">
        <f t="shared" si="9"/>
        <v>#DIV/0!</v>
      </c>
      <c r="M100" s="7"/>
    </row>
    <row r="101" spans="1:13" ht="126.75" thickBot="1" x14ac:dyDescent="0.3">
      <c r="A101" s="68" t="s">
        <v>392</v>
      </c>
      <c r="B101" s="66" t="s">
        <v>19</v>
      </c>
      <c r="C101" s="67" t="s">
        <v>393</v>
      </c>
      <c r="D101" s="63">
        <f t="shared" si="17"/>
        <v>50000</v>
      </c>
      <c r="E101" s="27">
        <v>50000</v>
      </c>
      <c r="F101" s="27"/>
      <c r="G101" s="20">
        <f t="shared" si="19"/>
        <v>19224.509999999998</v>
      </c>
      <c r="H101" s="27">
        <v>18724.509999999998</v>
      </c>
      <c r="I101" s="27">
        <v>500</v>
      </c>
      <c r="J101" s="27">
        <f t="shared" si="7"/>
        <v>38.449019999999997</v>
      </c>
      <c r="K101" s="27">
        <f t="shared" si="8"/>
        <v>37.449019999999997</v>
      </c>
      <c r="L101" s="27" t="e">
        <f t="shared" si="9"/>
        <v>#DIV/0!</v>
      </c>
      <c r="M101" s="7"/>
    </row>
    <row r="102" spans="1:13" ht="102.75" x14ac:dyDescent="0.25">
      <c r="A102" s="69" t="s">
        <v>400</v>
      </c>
      <c r="B102" s="66" t="s">
        <v>19</v>
      </c>
      <c r="C102" s="67" t="str">
        <f>[4]Доходы!$S$106</f>
        <v xml:space="preserve"> 000 1161012901 0000 140</v>
      </c>
      <c r="D102" s="63">
        <f>E102+F102</f>
        <v>0</v>
      </c>
      <c r="E102" s="27"/>
      <c r="F102" s="27"/>
      <c r="G102" s="20">
        <f>H102+I102</f>
        <v>-624.5</v>
      </c>
      <c r="H102" s="27">
        <v>-624.5</v>
      </c>
      <c r="I102" s="27"/>
      <c r="J102" s="27" t="e">
        <f t="shared" si="7"/>
        <v>#DIV/0!</v>
      </c>
      <c r="K102" s="27" t="e">
        <f t="shared" si="8"/>
        <v>#DIV/0!</v>
      </c>
      <c r="L102" s="27" t="e">
        <f t="shared" si="9"/>
        <v>#DIV/0!</v>
      </c>
      <c r="M102" s="7"/>
    </row>
    <row r="103" spans="1:13" ht="31.5" x14ac:dyDescent="0.25">
      <c r="A103" s="68" t="s">
        <v>394</v>
      </c>
      <c r="B103" s="66" t="s">
        <v>19</v>
      </c>
      <c r="C103" s="67" t="s">
        <v>395</v>
      </c>
      <c r="D103" s="63">
        <f t="shared" si="17"/>
        <v>72000</v>
      </c>
      <c r="E103" s="27">
        <f>E104</f>
        <v>72000</v>
      </c>
      <c r="F103" s="27">
        <f>F104</f>
        <v>0</v>
      </c>
      <c r="G103" s="20">
        <f t="shared" si="19"/>
        <v>56207.86</v>
      </c>
      <c r="H103" s="27">
        <f>H104</f>
        <v>56207.86</v>
      </c>
      <c r="I103" s="27">
        <f>I104</f>
        <v>0</v>
      </c>
      <c r="J103" s="20">
        <f t="shared" ref="J103:L105" si="20">G103/D103*100</f>
        <v>78.066472222222231</v>
      </c>
      <c r="K103" s="20">
        <f t="shared" si="20"/>
        <v>78.066472222222231</v>
      </c>
      <c r="L103" s="20" t="e">
        <f t="shared" si="20"/>
        <v>#DIV/0!</v>
      </c>
      <c r="M103" s="7"/>
    </row>
    <row r="104" spans="1:13" ht="173.25" x14ac:dyDescent="0.25">
      <c r="A104" s="68" t="s">
        <v>396</v>
      </c>
      <c r="B104" s="66" t="s">
        <v>19</v>
      </c>
      <c r="C104" s="67" t="s">
        <v>397</v>
      </c>
      <c r="D104" s="63">
        <f t="shared" si="17"/>
        <v>72000</v>
      </c>
      <c r="E104" s="27">
        <v>72000</v>
      </c>
      <c r="F104" s="27"/>
      <c r="G104" s="20">
        <f t="shared" si="19"/>
        <v>56207.86</v>
      </c>
      <c r="H104" s="27">
        <v>56207.86</v>
      </c>
      <c r="I104" s="27"/>
      <c r="J104" s="20">
        <f t="shared" si="20"/>
        <v>78.066472222222231</v>
      </c>
      <c r="K104" s="20">
        <f t="shared" si="20"/>
        <v>78.066472222222231</v>
      </c>
      <c r="L104" s="20" t="e">
        <f t="shared" si="20"/>
        <v>#DIV/0!</v>
      </c>
      <c r="M104" s="7"/>
    </row>
    <row r="105" spans="1:13" ht="31.5" x14ac:dyDescent="0.25">
      <c r="A105" s="47" t="s">
        <v>120</v>
      </c>
      <c r="B105" s="48" t="s">
        <v>19</v>
      </c>
      <c r="C105" s="49" t="s">
        <v>121</v>
      </c>
      <c r="D105" s="50">
        <f t="shared" ref="D105:D152" si="21">E105+F105</f>
        <v>407000</v>
      </c>
      <c r="E105" s="50">
        <f t="shared" ref="E105:F105" si="22">E109+E106</f>
        <v>138000</v>
      </c>
      <c r="F105" s="50">
        <f t="shared" si="22"/>
        <v>269000</v>
      </c>
      <c r="G105" s="54">
        <f t="shared" si="19"/>
        <v>229647.09</v>
      </c>
      <c r="H105" s="50">
        <f>H109+H106</f>
        <v>179590.88</v>
      </c>
      <c r="I105" s="50">
        <f>I109+I107+I108+I111</f>
        <v>50056.21</v>
      </c>
      <c r="J105" s="54">
        <f t="shared" si="20"/>
        <v>56.424346437346443</v>
      </c>
      <c r="K105" s="54">
        <f t="shared" si="20"/>
        <v>130.1383188405797</v>
      </c>
      <c r="L105" s="54">
        <f t="shared" si="20"/>
        <v>18.608256505576207</v>
      </c>
      <c r="M105" s="7"/>
    </row>
    <row r="106" spans="1:13" ht="15.75" x14ac:dyDescent="0.25">
      <c r="A106" s="24" t="s">
        <v>122</v>
      </c>
      <c r="B106" s="25" t="s">
        <v>19</v>
      </c>
      <c r="C106" s="26" t="s">
        <v>123</v>
      </c>
      <c r="D106" s="27">
        <f t="shared" si="21"/>
        <v>0</v>
      </c>
      <c r="E106" s="27">
        <f>E107+E108</f>
        <v>0</v>
      </c>
      <c r="F106" s="27">
        <f>F107+F108</f>
        <v>0</v>
      </c>
      <c r="G106" s="20">
        <f t="shared" si="19"/>
        <v>41809.64</v>
      </c>
      <c r="H106" s="27">
        <f>H107+H108</f>
        <v>41661</v>
      </c>
      <c r="I106" s="27">
        <f>I107+I108</f>
        <v>148.63999999999999</v>
      </c>
      <c r="J106" s="27"/>
      <c r="K106" s="27"/>
      <c r="L106" s="27"/>
      <c r="M106" s="7"/>
    </row>
    <row r="107" spans="1:13" ht="15.75" x14ac:dyDescent="0.25">
      <c r="A107" s="24" t="s">
        <v>122</v>
      </c>
      <c r="B107" s="25" t="s">
        <v>19</v>
      </c>
      <c r="C107" s="26" t="s">
        <v>336</v>
      </c>
      <c r="D107" s="27">
        <f t="shared" si="21"/>
        <v>0</v>
      </c>
      <c r="E107" s="27"/>
      <c r="F107" s="27"/>
      <c r="G107" s="20">
        <f t="shared" si="19"/>
        <v>41661</v>
      </c>
      <c r="H107" s="27">
        <v>41661</v>
      </c>
      <c r="I107" s="27"/>
      <c r="J107" s="20" t="e">
        <f t="shared" ref="J107:L113" si="23">G107/D107*100</f>
        <v>#DIV/0!</v>
      </c>
      <c r="K107" s="27"/>
      <c r="L107" s="27"/>
      <c r="M107" s="7"/>
    </row>
    <row r="108" spans="1:13" ht="47.25" x14ac:dyDescent="0.25">
      <c r="A108" s="24" t="s">
        <v>124</v>
      </c>
      <c r="B108" s="25" t="s">
        <v>19</v>
      </c>
      <c r="C108" s="26" t="s">
        <v>333</v>
      </c>
      <c r="D108" s="27">
        <f t="shared" si="21"/>
        <v>0</v>
      </c>
      <c r="E108" s="27"/>
      <c r="F108" s="27"/>
      <c r="G108" s="20">
        <f>I108</f>
        <v>148.63999999999999</v>
      </c>
      <c r="H108" s="27"/>
      <c r="I108" s="27">
        <v>148.63999999999999</v>
      </c>
      <c r="J108" s="20" t="e">
        <f t="shared" si="23"/>
        <v>#DIV/0!</v>
      </c>
      <c r="K108" s="27"/>
      <c r="L108" s="27"/>
      <c r="M108" s="7"/>
    </row>
    <row r="109" spans="1:13" ht="15.75" x14ac:dyDescent="0.25">
      <c r="A109" s="24" t="s">
        <v>125</v>
      </c>
      <c r="B109" s="25" t="s">
        <v>19</v>
      </c>
      <c r="C109" s="26" t="s">
        <v>126</v>
      </c>
      <c r="D109" s="27">
        <f t="shared" si="21"/>
        <v>407000</v>
      </c>
      <c r="E109" s="27">
        <f t="shared" ref="E109:H109" si="24">SUM(E110:E111)</f>
        <v>138000</v>
      </c>
      <c r="F109" s="27">
        <f t="shared" si="24"/>
        <v>269000</v>
      </c>
      <c r="G109" s="20">
        <f t="shared" si="19"/>
        <v>137929.88</v>
      </c>
      <c r="H109" s="27">
        <f t="shared" si="24"/>
        <v>137929.88</v>
      </c>
      <c r="I109" s="27"/>
      <c r="J109" s="20">
        <f t="shared" si="23"/>
        <v>33.889405405405405</v>
      </c>
      <c r="K109" s="20">
        <f t="shared" si="23"/>
        <v>99.949188405797102</v>
      </c>
      <c r="L109" s="20">
        <f t="shared" si="23"/>
        <v>0</v>
      </c>
      <c r="M109" s="7"/>
    </row>
    <row r="110" spans="1:13" ht="31.5" x14ac:dyDescent="0.25">
      <c r="A110" s="24" t="s">
        <v>127</v>
      </c>
      <c r="B110" s="25" t="s">
        <v>19</v>
      </c>
      <c r="C110" s="26" t="s">
        <v>128</v>
      </c>
      <c r="D110" s="27">
        <f t="shared" si="21"/>
        <v>138000</v>
      </c>
      <c r="E110" s="27">
        <v>138000</v>
      </c>
      <c r="F110" s="27"/>
      <c r="G110" s="20">
        <f t="shared" si="19"/>
        <v>137929.88</v>
      </c>
      <c r="H110" s="27">
        <v>137929.88</v>
      </c>
      <c r="I110" s="27"/>
      <c r="J110" s="20">
        <f t="shared" si="23"/>
        <v>99.949188405797102</v>
      </c>
      <c r="K110" s="20">
        <f t="shared" si="23"/>
        <v>99.949188405797102</v>
      </c>
      <c r="L110" s="20" t="e">
        <f t="shared" si="23"/>
        <v>#DIV/0!</v>
      </c>
      <c r="M110" s="7"/>
    </row>
    <row r="111" spans="1:13" ht="31.5" x14ac:dyDescent="0.25">
      <c r="A111" s="24" t="s">
        <v>129</v>
      </c>
      <c r="B111" s="25" t="s">
        <v>19</v>
      </c>
      <c r="C111" s="26" t="s">
        <v>402</v>
      </c>
      <c r="D111" s="27">
        <f t="shared" si="21"/>
        <v>269000</v>
      </c>
      <c r="E111" s="27"/>
      <c r="F111" s="27">
        <v>269000</v>
      </c>
      <c r="G111" s="20">
        <f t="shared" si="19"/>
        <v>49907.57</v>
      </c>
      <c r="H111" s="27"/>
      <c r="I111" s="27">
        <v>49907.57</v>
      </c>
      <c r="J111" s="20">
        <f t="shared" si="23"/>
        <v>18.553000000000001</v>
      </c>
      <c r="K111" s="20" t="e">
        <f t="shared" si="23"/>
        <v>#DIV/0!</v>
      </c>
      <c r="L111" s="20">
        <f t="shared" si="23"/>
        <v>18.553000000000001</v>
      </c>
      <c r="M111" s="7"/>
    </row>
    <row r="112" spans="1:13" ht="31.5" x14ac:dyDescent="0.25">
      <c r="A112" s="47" t="s">
        <v>130</v>
      </c>
      <c r="B112" s="48" t="s">
        <v>19</v>
      </c>
      <c r="C112" s="49" t="s">
        <v>131</v>
      </c>
      <c r="D112" s="50">
        <f t="shared" ref="D112:I112" si="25">D113+D150</f>
        <v>478177604.97000003</v>
      </c>
      <c r="E112" s="50">
        <f t="shared" si="25"/>
        <v>372033196</v>
      </c>
      <c r="F112" s="50">
        <f t="shared" si="25"/>
        <v>124164208.97</v>
      </c>
      <c r="G112" s="50">
        <f t="shared" si="25"/>
        <v>248768859.95999998</v>
      </c>
      <c r="H112" s="50">
        <f t="shared" si="25"/>
        <v>219325322.34999999</v>
      </c>
      <c r="I112" s="50">
        <f t="shared" si="25"/>
        <v>38144566.439999998</v>
      </c>
      <c r="J112" s="54">
        <f t="shared" si="23"/>
        <v>52.024364456718395</v>
      </c>
      <c r="K112" s="54">
        <f t="shared" si="23"/>
        <v>58.953159209480866</v>
      </c>
      <c r="L112" s="54">
        <f t="shared" si="23"/>
        <v>30.721064271602067</v>
      </c>
      <c r="M112" s="7"/>
    </row>
    <row r="113" spans="1:13" ht="78.75" x14ac:dyDescent="0.25">
      <c r="A113" s="47" t="s">
        <v>132</v>
      </c>
      <c r="B113" s="48" t="s">
        <v>19</v>
      </c>
      <c r="C113" s="49" t="s">
        <v>133</v>
      </c>
      <c r="D113" s="50">
        <f>D114+D120+D127+D142</f>
        <v>480980404.97000003</v>
      </c>
      <c r="E113" s="50">
        <f>E114+E120+E127+E142</f>
        <v>374835996</v>
      </c>
      <c r="F113" s="50">
        <f>F114+F120+F127+F143+F142</f>
        <v>124164208.97</v>
      </c>
      <c r="G113" s="50">
        <f>G114+G120+G127+G142</f>
        <v>251571650.67999998</v>
      </c>
      <c r="H113" s="50">
        <f>H114+H120+H127+H142</f>
        <v>222128113.06999999</v>
      </c>
      <c r="I113" s="50">
        <f>I114+I120+I127+I143+I142</f>
        <v>38144566.439999998</v>
      </c>
      <c r="J113" s="50">
        <f t="shared" si="23"/>
        <v>52.303929241294377</v>
      </c>
      <c r="K113" s="50">
        <f t="shared" si="23"/>
        <v>59.260080525990887</v>
      </c>
      <c r="L113" s="50">
        <f t="shared" si="23"/>
        <v>30.721064271602067</v>
      </c>
      <c r="M113" s="7"/>
    </row>
    <row r="114" spans="1:13" ht="31.5" x14ac:dyDescent="0.25">
      <c r="A114" s="24" t="s">
        <v>134</v>
      </c>
      <c r="B114" s="25" t="s">
        <v>19</v>
      </c>
      <c r="C114" s="26" t="s">
        <v>406</v>
      </c>
      <c r="D114" s="27">
        <f>D115</f>
        <v>158821200</v>
      </c>
      <c r="E114" s="27">
        <f>E115+E119</f>
        <v>145112500</v>
      </c>
      <c r="F114" s="27">
        <f>F115+F119</f>
        <v>29409800</v>
      </c>
      <c r="G114" s="27">
        <f>G115</f>
        <v>102345850</v>
      </c>
      <c r="H114" s="27">
        <f>H115+H119</f>
        <v>95237500</v>
      </c>
      <c r="I114" s="27">
        <f>I115+I119</f>
        <v>15056950</v>
      </c>
      <c r="J114" s="20">
        <f t="shared" ref="J114:L119" si="26">G114/D114*100</f>
        <v>64.440924763192825</v>
      </c>
      <c r="K114" s="20">
        <f t="shared" si="26"/>
        <v>65.630114566284774</v>
      </c>
      <c r="L114" s="20">
        <f t="shared" si="26"/>
        <v>51.197049962937527</v>
      </c>
      <c r="M114" s="7"/>
    </row>
    <row r="115" spans="1:13" ht="31.5" x14ac:dyDescent="0.25">
      <c r="A115" s="24" t="s">
        <v>135</v>
      </c>
      <c r="B115" s="25" t="s">
        <v>19</v>
      </c>
      <c r="C115" s="26" t="s">
        <v>407</v>
      </c>
      <c r="D115" s="27">
        <f>D116+D117+D119</f>
        <v>158821200</v>
      </c>
      <c r="E115" s="27">
        <f t="shared" ref="E115:H115" si="27">E116+E117</f>
        <v>138939400</v>
      </c>
      <c r="F115" s="27">
        <f>F116+F117+F118</f>
        <v>29409800</v>
      </c>
      <c r="G115" s="27">
        <f>G116+G117+G119</f>
        <v>102345850</v>
      </c>
      <c r="H115" s="27">
        <f t="shared" si="27"/>
        <v>89064400</v>
      </c>
      <c r="I115" s="27">
        <f>I116+I117+I118</f>
        <v>15056950</v>
      </c>
      <c r="J115" s="20">
        <f t="shared" si="26"/>
        <v>64.440924763192825</v>
      </c>
      <c r="K115" s="20">
        <f t="shared" si="26"/>
        <v>64.103055000957255</v>
      </c>
      <c r="L115" s="20">
        <f t="shared" si="26"/>
        <v>51.197049962937527</v>
      </c>
      <c r="M115" s="7"/>
    </row>
    <row r="116" spans="1:13" ht="47.25" x14ac:dyDescent="0.25">
      <c r="A116" s="24" t="s">
        <v>136</v>
      </c>
      <c r="B116" s="25" t="s">
        <v>19</v>
      </c>
      <c r="C116" s="26" t="s">
        <v>408</v>
      </c>
      <c r="D116" s="27">
        <f t="shared" si="21"/>
        <v>138939400</v>
      </c>
      <c r="E116" s="27">
        <v>138939400</v>
      </c>
      <c r="F116" s="27"/>
      <c r="G116" s="20">
        <f t="shared" si="19"/>
        <v>89064400</v>
      </c>
      <c r="H116" s="27">
        <v>89064400</v>
      </c>
      <c r="I116" s="27"/>
      <c r="J116" s="20">
        <f t="shared" si="26"/>
        <v>64.103055000957255</v>
      </c>
      <c r="K116" s="20">
        <f t="shared" si="26"/>
        <v>64.103055000957255</v>
      </c>
      <c r="L116" s="20" t="e">
        <f t="shared" si="26"/>
        <v>#DIV/0!</v>
      </c>
      <c r="M116" s="7"/>
    </row>
    <row r="117" spans="1:13" ht="47.25" x14ac:dyDescent="0.25">
      <c r="A117" s="24" t="s">
        <v>137</v>
      </c>
      <c r="B117" s="25" t="s">
        <v>19</v>
      </c>
      <c r="C117" s="26" t="s">
        <v>409</v>
      </c>
      <c r="D117" s="27">
        <f>E117+F117</f>
        <v>13708700</v>
      </c>
      <c r="E117" s="27"/>
      <c r="F117" s="27">
        <v>13708700</v>
      </c>
      <c r="G117" s="20">
        <f>H117+I117</f>
        <v>7108350</v>
      </c>
      <c r="H117" s="27"/>
      <c r="I117" s="27">
        <v>7108350</v>
      </c>
      <c r="J117" s="20">
        <f t="shared" si="26"/>
        <v>51.85283797880178</v>
      </c>
      <c r="K117" s="20" t="e">
        <f t="shared" si="26"/>
        <v>#DIV/0!</v>
      </c>
      <c r="L117" s="20">
        <f t="shared" si="26"/>
        <v>51.85283797880178</v>
      </c>
      <c r="M117" s="7"/>
    </row>
    <row r="118" spans="1:13" ht="63" x14ac:dyDescent="0.25">
      <c r="A118" s="24" t="s">
        <v>459</v>
      </c>
      <c r="B118" s="25" t="s">
        <v>19</v>
      </c>
      <c r="C118" s="26" t="s">
        <v>458</v>
      </c>
      <c r="D118" s="27"/>
      <c r="E118" s="27"/>
      <c r="F118" s="27">
        <v>15701100</v>
      </c>
      <c r="G118" s="20"/>
      <c r="H118" s="27"/>
      <c r="I118" s="27">
        <v>7948600</v>
      </c>
      <c r="J118" s="27"/>
      <c r="K118" s="27"/>
      <c r="L118" s="27"/>
      <c r="M118" s="7"/>
    </row>
    <row r="119" spans="1:13" ht="63" x14ac:dyDescent="0.25">
      <c r="A119" s="24" t="s">
        <v>138</v>
      </c>
      <c r="B119" s="25" t="s">
        <v>19</v>
      </c>
      <c r="C119" s="26" t="s">
        <v>410</v>
      </c>
      <c r="D119" s="27">
        <f t="shared" si="21"/>
        <v>6173100</v>
      </c>
      <c r="E119" s="27">
        <v>6173100</v>
      </c>
      <c r="F119" s="27"/>
      <c r="G119" s="20">
        <f t="shared" si="19"/>
        <v>6173100</v>
      </c>
      <c r="H119" s="27">
        <v>6173100</v>
      </c>
      <c r="I119" s="27"/>
      <c r="J119" s="20">
        <f t="shared" si="26"/>
        <v>100</v>
      </c>
      <c r="K119" s="27"/>
      <c r="L119" s="27"/>
      <c r="M119" s="7"/>
    </row>
    <row r="120" spans="1:13" ht="47.25" x14ac:dyDescent="0.25">
      <c r="A120" s="47" t="s">
        <v>139</v>
      </c>
      <c r="B120" s="48" t="s">
        <v>19</v>
      </c>
      <c r="C120" s="49" t="s">
        <v>411</v>
      </c>
      <c r="D120" s="50">
        <f t="shared" si="21"/>
        <v>147122004.97</v>
      </c>
      <c r="E120" s="50">
        <f>E122+E124+E121</f>
        <v>55412496</v>
      </c>
      <c r="F120" s="50">
        <f>F122+F124+F123</f>
        <v>91709508.969999999</v>
      </c>
      <c r="G120" s="54">
        <f t="shared" si="19"/>
        <v>43146285.939999998</v>
      </c>
      <c r="H120" s="50">
        <f>H122+H124+H121</f>
        <v>22540769.5</v>
      </c>
      <c r="I120" s="50">
        <f>I122+I124+I121++I123</f>
        <v>20605516.440000001</v>
      </c>
      <c r="J120" s="54">
        <f>G120/D120*100</f>
        <v>29.326874622731019</v>
      </c>
      <c r="K120" s="54">
        <f>H120/E120*100</f>
        <v>40.678134224453629</v>
      </c>
      <c r="L120" s="54">
        <f>I120/F120*100</f>
        <v>22.468244210903446</v>
      </c>
      <c r="M120" s="7"/>
    </row>
    <row r="121" spans="1:13" ht="31.5" x14ac:dyDescent="0.25">
      <c r="A121" s="24" t="s">
        <v>347</v>
      </c>
      <c r="B121" s="25" t="s">
        <v>19</v>
      </c>
      <c r="C121" s="26" t="s">
        <v>412</v>
      </c>
      <c r="D121" s="27">
        <f t="shared" si="21"/>
        <v>817500</v>
      </c>
      <c r="E121" s="27">
        <v>817500</v>
      </c>
      <c r="F121" s="27"/>
      <c r="G121" s="20">
        <f t="shared" si="19"/>
        <v>0</v>
      </c>
      <c r="H121" s="27"/>
      <c r="I121" s="27"/>
      <c r="J121" s="27"/>
      <c r="K121" s="27"/>
      <c r="L121" s="27"/>
      <c r="M121" s="7"/>
    </row>
    <row r="122" spans="1:13" ht="63" x14ac:dyDescent="0.25">
      <c r="A122" s="24" t="s">
        <v>445</v>
      </c>
      <c r="B122" s="25" t="s">
        <v>19</v>
      </c>
      <c r="C122" s="26" t="s">
        <v>444</v>
      </c>
      <c r="D122" s="27">
        <f t="shared" si="21"/>
        <v>2996900</v>
      </c>
      <c r="E122" s="27">
        <v>2996900</v>
      </c>
      <c r="F122" s="27"/>
      <c r="G122" s="20">
        <f t="shared" si="19"/>
        <v>862066.19</v>
      </c>
      <c r="H122" s="27">
        <v>862066.19</v>
      </c>
      <c r="I122" s="27"/>
      <c r="J122" s="27"/>
      <c r="K122" s="27"/>
      <c r="L122" s="27"/>
      <c r="M122" s="7"/>
    </row>
    <row r="123" spans="1:13" ht="15.75" x14ac:dyDescent="0.25">
      <c r="A123" s="24"/>
      <c r="B123" s="25" t="s">
        <v>19</v>
      </c>
      <c r="C123" s="26" t="s">
        <v>465</v>
      </c>
      <c r="D123" s="27">
        <f>E123+F123</f>
        <v>2323213.27</v>
      </c>
      <c r="E123" s="27"/>
      <c r="F123" s="27">
        <v>2323213.27</v>
      </c>
      <c r="G123" s="20">
        <f>H123+I123</f>
        <v>0</v>
      </c>
      <c r="H123" s="27"/>
      <c r="I123" s="27"/>
      <c r="J123" s="27"/>
      <c r="K123" s="27"/>
      <c r="L123" s="27"/>
      <c r="M123" s="7"/>
    </row>
    <row r="124" spans="1:13" ht="15.75" x14ac:dyDescent="0.25">
      <c r="A124" s="24" t="s">
        <v>140</v>
      </c>
      <c r="B124" s="25" t="s">
        <v>19</v>
      </c>
      <c r="C124" s="26" t="s">
        <v>413</v>
      </c>
      <c r="D124" s="27">
        <f t="shared" si="21"/>
        <v>140984391.69999999</v>
      </c>
      <c r="E124" s="27">
        <f t="shared" ref="E124:I124" si="28">E125+E126</f>
        <v>51598096</v>
      </c>
      <c r="F124" s="27">
        <v>89386295.700000003</v>
      </c>
      <c r="G124" s="20">
        <f t="shared" si="19"/>
        <v>42284219.75</v>
      </c>
      <c r="H124" s="27">
        <f t="shared" si="28"/>
        <v>21678703.309999999</v>
      </c>
      <c r="I124" s="27">
        <f t="shared" si="28"/>
        <v>20605516.440000001</v>
      </c>
      <c r="J124" s="20">
        <f t="shared" ref="J124:L126" si="29">G124/D124*100</f>
        <v>29.992128376860599</v>
      </c>
      <c r="K124" s="20">
        <f t="shared" si="29"/>
        <v>42.014541214854127</v>
      </c>
      <c r="L124" s="20">
        <f t="shared" si="29"/>
        <v>23.052209825493421</v>
      </c>
      <c r="M124" s="7"/>
    </row>
    <row r="125" spans="1:13" ht="31.5" x14ac:dyDescent="0.25">
      <c r="A125" s="24" t="s">
        <v>141</v>
      </c>
      <c r="B125" s="25" t="s">
        <v>19</v>
      </c>
      <c r="C125" s="26" t="s">
        <v>414</v>
      </c>
      <c r="D125" s="27">
        <f t="shared" si="21"/>
        <v>51598096</v>
      </c>
      <c r="E125" s="27">
        <v>51598096</v>
      </c>
      <c r="F125" s="27"/>
      <c r="G125" s="20">
        <f t="shared" si="19"/>
        <v>21678703.309999999</v>
      </c>
      <c r="H125" s="27">
        <v>21678703.309999999</v>
      </c>
      <c r="I125" s="27"/>
      <c r="J125" s="20">
        <f t="shared" si="29"/>
        <v>42.014541214854127</v>
      </c>
      <c r="K125" s="20">
        <f t="shared" si="29"/>
        <v>42.014541214854127</v>
      </c>
      <c r="L125" s="20" t="e">
        <f t="shared" si="29"/>
        <v>#DIV/0!</v>
      </c>
      <c r="M125" s="7"/>
    </row>
    <row r="126" spans="1:13" ht="31.5" x14ac:dyDescent="0.25">
      <c r="A126" s="24" t="s">
        <v>142</v>
      </c>
      <c r="B126" s="25" t="s">
        <v>19</v>
      </c>
      <c r="C126" s="26" t="s">
        <v>415</v>
      </c>
      <c r="D126" s="27">
        <f t="shared" si="21"/>
        <v>89486595.700000003</v>
      </c>
      <c r="E126" s="27"/>
      <c r="F126" s="27">
        <v>89486595.700000003</v>
      </c>
      <c r="G126" s="20">
        <f t="shared" si="19"/>
        <v>20605516.440000001</v>
      </c>
      <c r="H126" s="27"/>
      <c r="I126" s="27">
        <v>20605516.440000001</v>
      </c>
      <c r="J126" s="20">
        <f t="shared" si="29"/>
        <v>23.026372026799542</v>
      </c>
      <c r="K126" s="27"/>
      <c r="L126" s="27"/>
      <c r="M126" s="7"/>
    </row>
    <row r="127" spans="1:13" ht="31.5" x14ac:dyDescent="0.25">
      <c r="A127" s="47" t="s">
        <v>143</v>
      </c>
      <c r="B127" s="48" t="s">
        <v>19</v>
      </c>
      <c r="C127" s="49" t="s">
        <v>416</v>
      </c>
      <c r="D127" s="50">
        <f t="shared" si="21"/>
        <v>161481000</v>
      </c>
      <c r="E127" s="50">
        <f>E128+E130+E132+E134+E137+E140</f>
        <v>160480700</v>
      </c>
      <c r="F127" s="50">
        <f>F128+F130+F132+F134+F137+F139+F140</f>
        <v>1000300</v>
      </c>
      <c r="G127" s="54">
        <f t="shared" si="19"/>
        <v>96144770.450000003</v>
      </c>
      <c r="H127" s="50">
        <f>H128+H130+H132+H134+H137+H140</f>
        <v>95707270.450000003</v>
      </c>
      <c r="I127" s="27">
        <f>I128+I130+I132+I134+I137+I139+I140</f>
        <v>437500</v>
      </c>
      <c r="J127" s="54">
        <f>G127/D127*100</f>
        <v>59.539370235507583</v>
      </c>
      <c r="K127" s="54">
        <f>H127/E127*100</f>
        <v>59.637869507049757</v>
      </c>
      <c r="L127" s="54">
        <f>I127/F127*100</f>
        <v>43.736878936319108</v>
      </c>
      <c r="M127" s="7"/>
    </row>
    <row r="128" spans="1:13" ht="94.5" x14ac:dyDescent="0.25">
      <c r="A128" s="24" t="s">
        <v>144</v>
      </c>
      <c r="B128" s="25" t="s">
        <v>19</v>
      </c>
      <c r="C128" s="26" t="s">
        <v>417</v>
      </c>
      <c r="D128" s="27">
        <f t="shared" si="21"/>
        <v>0</v>
      </c>
      <c r="E128" s="27">
        <f>E129</f>
        <v>0</v>
      </c>
      <c r="F128" s="27">
        <f>F129</f>
        <v>0</v>
      </c>
      <c r="G128" s="20">
        <f t="shared" si="19"/>
        <v>0</v>
      </c>
      <c r="H128" s="27">
        <f>H129</f>
        <v>0</v>
      </c>
      <c r="I128" s="27">
        <f>I129</f>
        <v>0</v>
      </c>
      <c r="J128" s="27"/>
      <c r="K128" s="27"/>
      <c r="L128" s="27"/>
      <c r="M128" s="7"/>
    </row>
    <row r="129" spans="1:13" ht="110.25" x14ac:dyDescent="0.25">
      <c r="A129" s="24" t="s">
        <v>145</v>
      </c>
      <c r="B129" s="25" t="s">
        <v>19</v>
      </c>
      <c r="C129" s="26" t="s">
        <v>418</v>
      </c>
      <c r="D129" s="27">
        <f t="shared" si="21"/>
        <v>0</v>
      </c>
      <c r="E129" s="27"/>
      <c r="F129" s="27"/>
      <c r="G129" s="20">
        <f t="shared" si="19"/>
        <v>0</v>
      </c>
      <c r="H129" s="27"/>
      <c r="I129" s="27"/>
      <c r="J129" s="27"/>
      <c r="K129" s="27"/>
      <c r="L129" s="27"/>
      <c r="M129" s="7"/>
    </row>
    <row r="130" spans="1:13" ht="63" x14ac:dyDescent="0.25">
      <c r="A130" s="24" t="s">
        <v>146</v>
      </c>
      <c r="B130" s="25" t="s">
        <v>19</v>
      </c>
      <c r="C130" s="26" t="s">
        <v>419</v>
      </c>
      <c r="D130" s="27">
        <f t="shared" si="21"/>
        <v>877700</v>
      </c>
      <c r="E130" s="27">
        <f>E131</f>
        <v>0</v>
      </c>
      <c r="F130" s="27">
        <f>F131</f>
        <v>877700</v>
      </c>
      <c r="G130" s="20">
        <f t="shared" si="19"/>
        <v>407375</v>
      </c>
      <c r="H130" s="27">
        <f>H131</f>
        <v>0</v>
      </c>
      <c r="I130" s="27">
        <f>I131</f>
        <v>407375</v>
      </c>
      <c r="J130" s="20">
        <f t="shared" ref="J130:L136" si="30">G130/D130*100</f>
        <v>46.413922752648965</v>
      </c>
      <c r="K130" s="20" t="e">
        <f t="shared" si="30"/>
        <v>#DIV/0!</v>
      </c>
      <c r="L130" s="20">
        <f t="shared" si="30"/>
        <v>46.413922752648965</v>
      </c>
      <c r="M130" s="7"/>
    </row>
    <row r="131" spans="1:13" ht="78.75" x14ac:dyDescent="0.25">
      <c r="A131" s="24" t="s">
        <v>147</v>
      </c>
      <c r="B131" s="25" t="s">
        <v>19</v>
      </c>
      <c r="C131" s="26" t="s">
        <v>420</v>
      </c>
      <c r="D131" s="27">
        <f t="shared" si="21"/>
        <v>877700</v>
      </c>
      <c r="E131" s="27"/>
      <c r="F131" s="27">
        <v>877700</v>
      </c>
      <c r="G131" s="20">
        <f t="shared" si="19"/>
        <v>407375</v>
      </c>
      <c r="H131" s="27">
        <v>0</v>
      </c>
      <c r="I131" s="27">
        <v>407375</v>
      </c>
      <c r="J131" s="20">
        <f t="shared" si="30"/>
        <v>46.413922752648965</v>
      </c>
      <c r="K131" s="20" t="e">
        <f t="shared" si="30"/>
        <v>#DIV/0!</v>
      </c>
      <c r="L131" s="20">
        <f t="shared" si="30"/>
        <v>46.413922752648965</v>
      </c>
      <c r="M131" s="7"/>
    </row>
    <row r="132" spans="1:13" ht="78.75" x14ac:dyDescent="0.25">
      <c r="A132" s="24" t="s">
        <v>148</v>
      </c>
      <c r="B132" s="25" t="s">
        <v>19</v>
      </c>
      <c r="C132" s="26" t="s">
        <v>421</v>
      </c>
      <c r="D132" s="27">
        <f t="shared" si="21"/>
        <v>11615700</v>
      </c>
      <c r="E132" s="27">
        <f>E133</f>
        <v>11615700</v>
      </c>
      <c r="F132" s="27">
        <f>F133</f>
        <v>0</v>
      </c>
      <c r="G132" s="20">
        <f t="shared" si="19"/>
        <v>5385274.6600000001</v>
      </c>
      <c r="H132" s="27">
        <f>H133</f>
        <v>5385274.6600000001</v>
      </c>
      <c r="I132" s="27">
        <f>I133</f>
        <v>0</v>
      </c>
      <c r="J132" s="20">
        <f t="shared" si="30"/>
        <v>46.362032938178501</v>
      </c>
      <c r="K132" s="20">
        <f t="shared" si="30"/>
        <v>46.362032938178501</v>
      </c>
      <c r="L132" s="20" t="e">
        <f t="shared" si="30"/>
        <v>#DIV/0!</v>
      </c>
      <c r="M132" s="7"/>
    </row>
    <row r="133" spans="1:13" ht="78.75" x14ac:dyDescent="0.25">
      <c r="A133" s="24" t="s">
        <v>149</v>
      </c>
      <c r="B133" s="25" t="s">
        <v>19</v>
      </c>
      <c r="C133" s="26" t="s">
        <v>422</v>
      </c>
      <c r="D133" s="27">
        <f t="shared" si="21"/>
        <v>11615700</v>
      </c>
      <c r="E133" s="27">
        <v>11615700</v>
      </c>
      <c r="F133" s="27"/>
      <c r="G133" s="20">
        <f t="shared" si="19"/>
        <v>5385274.6600000001</v>
      </c>
      <c r="H133" s="27">
        <v>5385274.6600000001</v>
      </c>
      <c r="I133" s="27"/>
      <c r="J133" s="20">
        <f t="shared" si="30"/>
        <v>46.362032938178501</v>
      </c>
      <c r="K133" s="20">
        <f t="shared" si="30"/>
        <v>46.362032938178501</v>
      </c>
      <c r="L133" s="20" t="e">
        <f t="shared" si="30"/>
        <v>#DIV/0!</v>
      </c>
      <c r="M133" s="7"/>
    </row>
    <row r="134" spans="1:13" ht="63" x14ac:dyDescent="0.25">
      <c r="A134" s="24" t="s">
        <v>150</v>
      </c>
      <c r="B134" s="25" t="s">
        <v>19</v>
      </c>
      <c r="C134" s="26" t="s">
        <v>423</v>
      </c>
      <c r="D134" s="27">
        <f t="shared" si="21"/>
        <v>7972900</v>
      </c>
      <c r="E134" s="27">
        <f>E135+E136</f>
        <v>7850300</v>
      </c>
      <c r="F134" s="27">
        <f>F135+F136</f>
        <v>122600</v>
      </c>
      <c r="G134" s="20">
        <f t="shared" si="19"/>
        <v>3523636.79</v>
      </c>
      <c r="H134" s="27">
        <f>H135+H136</f>
        <v>3493511.79</v>
      </c>
      <c r="I134" s="27">
        <f>I136</f>
        <v>30125</v>
      </c>
      <c r="J134" s="20">
        <f t="shared" si="30"/>
        <v>44.195171016819479</v>
      </c>
      <c r="K134" s="20">
        <f t="shared" si="30"/>
        <v>44.501634205062231</v>
      </c>
      <c r="L134" s="20">
        <f t="shared" si="30"/>
        <v>24.571778140293638</v>
      </c>
      <c r="M134" s="7"/>
    </row>
    <row r="135" spans="1:13" ht="78.75" x14ac:dyDescent="0.25">
      <c r="A135" s="24" t="s">
        <v>151</v>
      </c>
      <c r="B135" s="25" t="s">
        <v>19</v>
      </c>
      <c r="C135" s="26" t="s">
        <v>424</v>
      </c>
      <c r="D135" s="27">
        <f t="shared" si="21"/>
        <v>7850300</v>
      </c>
      <c r="E135" s="27">
        <v>7850300</v>
      </c>
      <c r="F135" s="27"/>
      <c r="G135" s="20">
        <f t="shared" si="19"/>
        <v>3493511.79</v>
      </c>
      <c r="H135" s="27">
        <v>3493511.79</v>
      </c>
      <c r="I135" s="27"/>
      <c r="J135" s="20">
        <f t="shared" si="30"/>
        <v>44.501634205062231</v>
      </c>
      <c r="K135" s="20">
        <f t="shared" si="30"/>
        <v>44.501634205062231</v>
      </c>
      <c r="L135" s="20" t="e">
        <f t="shared" si="30"/>
        <v>#DIV/0!</v>
      </c>
      <c r="M135" s="7"/>
    </row>
    <row r="136" spans="1:13" ht="63" x14ac:dyDescent="0.25">
      <c r="A136" s="24" t="s">
        <v>152</v>
      </c>
      <c r="B136" s="25" t="s">
        <v>19</v>
      </c>
      <c r="C136" s="26" t="s">
        <v>427</v>
      </c>
      <c r="D136" s="27">
        <f t="shared" si="21"/>
        <v>122600</v>
      </c>
      <c r="E136" s="27"/>
      <c r="F136" s="27">
        <v>122600</v>
      </c>
      <c r="G136" s="20">
        <f t="shared" si="19"/>
        <v>30125</v>
      </c>
      <c r="H136" s="27"/>
      <c r="I136" s="27">
        <v>30125</v>
      </c>
      <c r="J136" s="20">
        <f t="shared" si="30"/>
        <v>24.571778140293638</v>
      </c>
      <c r="K136" s="20" t="e">
        <f t="shared" si="30"/>
        <v>#DIV/0!</v>
      </c>
      <c r="L136" s="20">
        <f t="shared" si="30"/>
        <v>24.571778140293638</v>
      </c>
      <c r="M136" s="7"/>
    </row>
    <row r="137" spans="1:13" ht="63" x14ac:dyDescent="0.25">
      <c r="A137" s="24" t="s">
        <v>153</v>
      </c>
      <c r="B137" s="25" t="s">
        <v>19</v>
      </c>
      <c r="C137" s="26" t="s">
        <v>425</v>
      </c>
      <c r="D137" s="27">
        <f t="shared" si="21"/>
        <v>56400</v>
      </c>
      <c r="E137" s="27">
        <f>E138+E139</f>
        <v>56400</v>
      </c>
      <c r="F137" s="27"/>
      <c r="G137" s="20">
        <f t="shared" si="19"/>
        <v>7300</v>
      </c>
      <c r="H137" s="27">
        <f>H139</f>
        <v>7300</v>
      </c>
      <c r="I137" s="27"/>
      <c r="J137" s="27"/>
      <c r="K137" s="27"/>
      <c r="L137" s="27"/>
      <c r="M137" s="7"/>
    </row>
    <row r="138" spans="1:13" ht="78.75" x14ac:dyDescent="0.25">
      <c r="A138" s="24" t="s">
        <v>154</v>
      </c>
      <c r="B138" s="25" t="s">
        <v>19</v>
      </c>
      <c r="C138" s="26" t="s">
        <v>426</v>
      </c>
      <c r="D138" s="27">
        <f t="shared" si="21"/>
        <v>49100</v>
      </c>
      <c r="E138" s="27">
        <v>49100</v>
      </c>
      <c r="F138" s="27"/>
      <c r="G138" s="20">
        <f t="shared" si="19"/>
        <v>0</v>
      </c>
      <c r="H138" s="27"/>
      <c r="I138" s="27"/>
      <c r="J138" s="27"/>
      <c r="K138" s="27"/>
      <c r="L138" s="27"/>
      <c r="M138" s="7"/>
    </row>
    <row r="139" spans="1:13" ht="31.5" x14ac:dyDescent="0.25">
      <c r="A139" s="24" t="s">
        <v>351</v>
      </c>
      <c r="B139" s="25" t="s">
        <v>19</v>
      </c>
      <c r="C139" s="26" t="s">
        <v>428</v>
      </c>
      <c r="D139" s="27">
        <f t="shared" si="21"/>
        <v>7300</v>
      </c>
      <c r="E139" s="27">
        <v>7300</v>
      </c>
      <c r="F139" s="27"/>
      <c r="G139" s="20">
        <f t="shared" si="19"/>
        <v>7300</v>
      </c>
      <c r="H139" s="27">
        <v>7300</v>
      </c>
      <c r="I139" s="27"/>
      <c r="J139" s="20">
        <f t="shared" ref="J139" si="31">G139/D139*100</f>
        <v>100</v>
      </c>
      <c r="K139" s="27"/>
      <c r="L139" s="27"/>
      <c r="M139" s="7"/>
    </row>
    <row r="140" spans="1:13" ht="15.75" x14ac:dyDescent="0.25">
      <c r="A140" s="24" t="s">
        <v>155</v>
      </c>
      <c r="B140" s="25" t="s">
        <v>19</v>
      </c>
      <c r="C140" s="26" t="s">
        <v>429</v>
      </c>
      <c r="D140" s="27">
        <f t="shared" si="21"/>
        <v>140958300</v>
      </c>
      <c r="E140" s="27">
        <f>E141</f>
        <v>140958300</v>
      </c>
      <c r="F140" s="27"/>
      <c r="G140" s="20">
        <f t="shared" si="19"/>
        <v>86821184</v>
      </c>
      <c r="H140" s="27">
        <f>H141</f>
        <v>86821184</v>
      </c>
      <c r="I140" s="27"/>
      <c r="J140" s="20">
        <f t="shared" ref="J140:L143" si="32">G140/D140*100</f>
        <v>61.593523758444867</v>
      </c>
      <c r="K140" s="20">
        <f t="shared" si="32"/>
        <v>61.593523758444867</v>
      </c>
      <c r="L140" s="20" t="e">
        <f t="shared" si="32"/>
        <v>#DIV/0!</v>
      </c>
      <c r="M140" s="7"/>
    </row>
    <row r="141" spans="1:13" ht="31.5" x14ac:dyDescent="0.25">
      <c r="A141" s="24" t="s">
        <v>156</v>
      </c>
      <c r="B141" s="25" t="s">
        <v>19</v>
      </c>
      <c r="C141" s="26" t="s">
        <v>430</v>
      </c>
      <c r="D141" s="27">
        <f t="shared" si="21"/>
        <v>140958300</v>
      </c>
      <c r="E141" s="27">
        <v>140958300</v>
      </c>
      <c r="F141" s="27"/>
      <c r="G141" s="20">
        <f t="shared" si="19"/>
        <v>86821184</v>
      </c>
      <c r="H141" s="27">
        <v>86821184</v>
      </c>
      <c r="I141" s="27"/>
      <c r="J141" s="20">
        <f t="shared" si="32"/>
        <v>61.593523758444867</v>
      </c>
      <c r="K141" s="20">
        <f t="shared" si="32"/>
        <v>61.593523758444867</v>
      </c>
      <c r="L141" s="20" t="e">
        <f t="shared" si="32"/>
        <v>#DIV/0!</v>
      </c>
      <c r="M141" s="7"/>
    </row>
    <row r="142" spans="1:13" ht="15.75" x14ac:dyDescent="0.25">
      <c r="A142" s="24" t="s">
        <v>157</v>
      </c>
      <c r="B142" s="25" t="s">
        <v>19</v>
      </c>
      <c r="C142" s="26" t="s">
        <v>431</v>
      </c>
      <c r="D142" s="27">
        <f>D146+D145</f>
        <v>13556200</v>
      </c>
      <c r="E142" s="27">
        <f>E143+E146+E145</f>
        <v>13830300</v>
      </c>
      <c r="F142" s="27">
        <f>F143+F146</f>
        <v>2044600</v>
      </c>
      <c r="G142" s="20">
        <f>G145+G146</f>
        <v>9934744.2899999991</v>
      </c>
      <c r="H142" s="27">
        <f>H143+H146+H145</f>
        <v>8642573.120000001</v>
      </c>
      <c r="I142" s="27">
        <f>I146+I145</f>
        <v>2044600</v>
      </c>
      <c r="J142" s="20">
        <f t="shared" si="32"/>
        <v>73.285613151178055</v>
      </c>
      <c r="K142" s="20">
        <f t="shared" si="32"/>
        <v>62.490134848846381</v>
      </c>
      <c r="L142" s="20">
        <f t="shared" si="32"/>
        <v>100</v>
      </c>
      <c r="M142" s="7"/>
    </row>
    <row r="143" spans="1:13" ht="110.25" x14ac:dyDescent="0.25">
      <c r="A143" s="24" t="s">
        <v>158</v>
      </c>
      <c r="B143" s="25" t="s">
        <v>19</v>
      </c>
      <c r="C143" s="26" t="s">
        <v>432</v>
      </c>
      <c r="D143" s="27"/>
      <c r="E143" s="27">
        <f>E144</f>
        <v>2318700</v>
      </c>
      <c r="F143" s="27">
        <f>F144</f>
        <v>0</v>
      </c>
      <c r="G143" s="20"/>
      <c r="H143" s="27">
        <f>H144</f>
        <v>752428.83</v>
      </c>
      <c r="I143" s="27">
        <f>I144</f>
        <v>0</v>
      </c>
      <c r="J143" s="20" t="e">
        <f t="shared" si="32"/>
        <v>#DIV/0!</v>
      </c>
      <c r="K143" s="20">
        <f t="shared" si="32"/>
        <v>32.450460602924053</v>
      </c>
      <c r="L143" s="20" t="e">
        <f t="shared" si="32"/>
        <v>#DIV/0!</v>
      </c>
      <c r="M143" s="7"/>
    </row>
    <row r="144" spans="1:13" ht="126" x14ac:dyDescent="0.25">
      <c r="A144" s="24" t="s">
        <v>159</v>
      </c>
      <c r="B144" s="25" t="s">
        <v>19</v>
      </c>
      <c r="C144" s="26" t="s">
        <v>433</v>
      </c>
      <c r="D144" s="27"/>
      <c r="E144" s="27">
        <v>2318700</v>
      </c>
      <c r="F144" s="27"/>
      <c r="G144" s="20"/>
      <c r="H144" s="27">
        <v>752428.83</v>
      </c>
      <c r="I144" s="27"/>
      <c r="J144" s="27" t="e">
        <f t="shared" ref="J144:J149" si="33">G144/D144*100</f>
        <v>#DIV/0!</v>
      </c>
      <c r="K144" s="27">
        <f t="shared" ref="K144:K149" si="34">H144/E144*100</f>
        <v>32.450460602924053</v>
      </c>
      <c r="L144" s="27" t="e">
        <f t="shared" ref="L144:L149" si="35">I144/F144*100</f>
        <v>#DIV/0!</v>
      </c>
      <c r="M144" s="7"/>
    </row>
    <row r="145" spans="1:13" ht="15.75" x14ac:dyDescent="0.25">
      <c r="A145" s="24" t="s">
        <v>447</v>
      </c>
      <c r="B145" s="25" t="s">
        <v>19</v>
      </c>
      <c r="C145" s="26" t="s">
        <v>446</v>
      </c>
      <c r="D145" s="27">
        <f>E145</f>
        <v>7030800</v>
      </c>
      <c r="E145" s="27">
        <v>7030800</v>
      </c>
      <c r="F145" s="27"/>
      <c r="G145" s="20">
        <f>H145</f>
        <v>3409344.29</v>
      </c>
      <c r="H145" s="27">
        <v>3409344.29</v>
      </c>
      <c r="I145" s="27"/>
      <c r="J145" s="27"/>
      <c r="K145" s="27"/>
      <c r="L145" s="27"/>
      <c r="M145" s="7"/>
    </row>
    <row r="146" spans="1:13" ht="15.75" x14ac:dyDescent="0.25">
      <c r="A146" s="24" t="s">
        <v>434</v>
      </c>
      <c r="B146" s="48" t="s">
        <v>19</v>
      </c>
      <c r="C146" s="49" t="s">
        <v>435</v>
      </c>
      <c r="D146" s="50">
        <f>E146+D148</f>
        <v>6525400</v>
      </c>
      <c r="E146" s="50">
        <f>E147</f>
        <v>4480800</v>
      </c>
      <c r="F146" s="50">
        <f>F148</f>
        <v>2044600</v>
      </c>
      <c r="G146" s="54">
        <f>H146+G148</f>
        <v>6525400</v>
      </c>
      <c r="H146" s="50">
        <f>H147</f>
        <v>4480800</v>
      </c>
      <c r="I146" s="50">
        <f>I148</f>
        <v>2044600</v>
      </c>
      <c r="J146" s="50">
        <f t="shared" si="33"/>
        <v>100</v>
      </c>
      <c r="K146" s="50">
        <f t="shared" si="34"/>
        <v>100</v>
      </c>
      <c r="L146" s="50">
        <f t="shared" si="35"/>
        <v>100</v>
      </c>
      <c r="M146" s="7"/>
    </row>
    <row r="147" spans="1:13" ht="31.5" x14ac:dyDescent="0.25">
      <c r="A147" s="24" t="s">
        <v>441</v>
      </c>
      <c r="B147" s="25" t="s">
        <v>19</v>
      </c>
      <c r="C147" s="26" t="s">
        <v>436</v>
      </c>
      <c r="D147" s="27">
        <f>E147</f>
        <v>4480800</v>
      </c>
      <c r="E147" s="27">
        <v>4480800</v>
      </c>
      <c r="F147" s="27"/>
      <c r="G147" s="20">
        <f t="shared" si="19"/>
        <v>4480800</v>
      </c>
      <c r="H147" s="27">
        <v>4480800</v>
      </c>
      <c r="I147" s="27"/>
      <c r="J147" s="27">
        <f t="shared" si="33"/>
        <v>100</v>
      </c>
      <c r="K147" s="27">
        <f t="shared" si="34"/>
        <v>100</v>
      </c>
      <c r="L147" s="27" t="e">
        <f t="shared" si="35"/>
        <v>#DIV/0!</v>
      </c>
      <c r="M147" s="7"/>
    </row>
    <row r="148" spans="1:13" ht="31.5" x14ac:dyDescent="0.25">
      <c r="A148" s="24" t="s">
        <v>442</v>
      </c>
      <c r="B148" s="25" t="s">
        <v>19</v>
      </c>
      <c r="C148" s="26" t="s">
        <v>440</v>
      </c>
      <c r="D148" s="27">
        <f>F148</f>
        <v>2044600</v>
      </c>
      <c r="E148" s="27"/>
      <c r="F148" s="27">
        <v>2044600</v>
      </c>
      <c r="G148" s="20">
        <f>I148</f>
        <v>2044600</v>
      </c>
      <c r="H148" s="27"/>
      <c r="I148" s="27">
        <v>2044600</v>
      </c>
      <c r="J148" s="27">
        <f t="shared" si="33"/>
        <v>100</v>
      </c>
      <c r="K148" s="27" t="e">
        <f t="shared" si="34"/>
        <v>#DIV/0!</v>
      </c>
      <c r="L148" s="27">
        <f t="shared" si="35"/>
        <v>100</v>
      </c>
      <c r="M148" s="7"/>
    </row>
    <row r="149" spans="1:13" ht="63" x14ac:dyDescent="0.25">
      <c r="A149" s="24" t="s">
        <v>349</v>
      </c>
      <c r="B149" s="25" t="s">
        <v>19</v>
      </c>
      <c r="C149" s="26" t="s">
        <v>350</v>
      </c>
      <c r="D149" s="27">
        <f t="shared" si="21"/>
        <v>0</v>
      </c>
      <c r="E149" s="27"/>
      <c r="F149" s="27"/>
      <c r="G149" s="20">
        <f t="shared" si="19"/>
        <v>0</v>
      </c>
      <c r="H149" s="27"/>
      <c r="I149" s="27"/>
      <c r="J149" s="20" t="e">
        <f t="shared" si="33"/>
        <v>#DIV/0!</v>
      </c>
      <c r="K149" s="27" t="e">
        <f t="shared" si="34"/>
        <v>#DIV/0!</v>
      </c>
      <c r="L149" s="27" t="e">
        <f t="shared" si="35"/>
        <v>#DIV/0!</v>
      </c>
      <c r="M149" s="7"/>
    </row>
    <row r="150" spans="1:13" ht="94.5" x14ac:dyDescent="0.25">
      <c r="A150" s="24" t="s">
        <v>160</v>
      </c>
      <c r="B150" s="25" t="s">
        <v>19</v>
      </c>
      <c r="C150" s="26" t="s">
        <v>161</v>
      </c>
      <c r="D150" s="27">
        <f t="shared" si="21"/>
        <v>-2802800</v>
      </c>
      <c r="E150" s="27">
        <f>E151+E152</f>
        <v>-2802800</v>
      </c>
      <c r="F150" s="27">
        <f>F151+F152</f>
        <v>0</v>
      </c>
      <c r="G150" s="54">
        <f t="shared" si="19"/>
        <v>-2802790.72</v>
      </c>
      <c r="H150" s="27">
        <f>H151+H152</f>
        <v>-2802790.72</v>
      </c>
      <c r="I150" s="27">
        <f>I151+I152</f>
        <v>0</v>
      </c>
      <c r="J150" s="20">
        <f t="shared" ref="J150:L151" si="36">G150/D150*100</f>
        <v>99.999668902526054</v>
      </c>
      <c r="K150" s="20">
        <f t="shared" si="36"/>
        <v>99.999668902526054</v>
      </c>
      <c r="L150" s="20" t="e">
        <f t="shared" si="36"/>
        <v>#DIV/0!</v>
      </c>
      <c r="M150" s="7"/>
    </row>
    <row r="151" spans="1:13" ht="78.75" x14ac:dyDescent="0.25">
      <c r="A151" s="24" t="s">
        <v>162</v>
      </c>
      <c r="B151" s="25" t="s">
        <v>19</v>
      </c>
      <c r="C151" s="26" t="s">
        <v>437</v>
      </c>
      <c r="D151" s="27">
        <f t="shared" si="21"/>
        <v>-2802800</v>
      </c>
      <c r="E151" s="27">
        <v>-2802800</v>
      </c>
      <c r="F151" s="27"/>
      <c r="G151" s="20">
        <f t="shared" si="19"/>
        <v>-2802790.72</v>
      </c>
      <c r="H151" s="27">
        <v>-2802790.72</v>
      </c>
      <c r="I151" s="27"/>
      <c r="J151" s="20">
        <f t="shared" si="36"/>
        <v>99.999668902526054</v>
      </c>
      <c r="K151" s="20">
        <f t="shared" si="36"/>
        <v>99.999668902526054</v>
      </c>
      <c r="L151" s="20" t="e">
        <f t="shared" si="36"/>
        <v>#DIV/0!</v>
      </c>
      <c r="M151" s="7"/>
    </row>
    <row r="152" spans="1:13" ht="79.5" thickBot="1" x14ac:dyDescent="0.3">
      <c r="A152" s="24" t="s">
        <v>163</v>
      </c>
      <c r="B152" s="25" t="s">
        <v>19</v>
      </c>
      <c r="C152" s="26" t="s">
        <v>438</v>
      </c>
      <c r="D152" s="27">
        <f t="shared" si="21"/>
        <v>0</v>
      </c>
      <c r="E152" s="27"/>
      <c r="F152" s="27"/>
      <c r="G152" s="20">
        <f t="shared" si="19"/>
        <v>0</v>
      </c>
      <c r="H152" s="27"/>
      <c r="I152" s="27"/>
      <c r="J152" s="27"/>
      <c r="K152" s="27"/>
      <c r="L152" s="27"/>
      <c r="M152" s="7"/>
    </row>
    <row r="153" spans="1:13" x14ac:dyDescent="0.25">
      <c r="A153" s="8"/>
      <c r="B153" s="11"/>
      <c r="C153" s="11"/>
      <c r="D153" s="12"/>
      <c r="E153" s="12"/>
      <c r="F153" s="12"/>
      <c r="G153" s="12"/>
      <c r="H153" s="12"/>
      <c r="I153" s="12"/>
      <c r="J153" s="12"/>
      <c r="K153" s="12"/>
      <c r="L153" s="12"/>
      <c r="M153" s="3" t="s">
        <v>164</v>
      </c>
    </row>
    <row r="154" spans="1:13" x14ac:dyDescent="0.25">
      <c r="A154" s="8"/>
      <c r="B154" s="8"/>
      <c r="C154" s="8"/>
      <c r="D154" s="13"/>
      <c r="E154" s="13"/>
      <c r="F154" s="13"/>
      <c r="G154" s="13"/>
      <c r="H154" s="13"/>
      <c r="I154" s="13"/>
      <c r="J154" s="13"/>
      <c r="K154" s="13"/>
      <c r="L154" s="13"/>
      <c r="M154" s="3" t="s">
        <v>164</v>
      </c>
    </row>
  </sheetData>
  <mergeCells count="9">
    <mergeCell ref="K6:K7"/>
    <mergeCell ref="L6:L7"/>
    <mergeCell ref="G6:I6"/>
    <mergeCell ref="B1:F3"/>
    <mergeCell ref="A6:A7"/>
    <mergeCell ref="B6:B7"/>
    <mergeCell ref="C6:C7"/>
    <mergeCell ref="D6:F6"/>
    <mergeCell ref="J6:J7"/>
  </mergeCells>
  <pageMargins left="0.78749999999999998" right="0.3152778" top="0.59027779999999996" bottom="0.39374999999999999" header="0" footer="0"/>
  <pageSetup paperSize="9" scale="45" orientation="landscape" r:id="rId1"/>
  <headerFooter>
    <oddFooter>&amp;R&amp;D СТР. &amp;P</oddFooter>
    <evenFooter>&amp;R&amp;D СТР. &amp;P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4"/>
  <sheetViews>
    <sheetView topLeftCell="A52" workbookViewId="0">
      <selection activeCell="H27" sqref="H27"/>
    </sheetView>
  </sheetViews>
  <sheetFormatPr defaultRowHeight="15" x14ac:dyDescent="0.25"/>
  <cols>
    <col min="1" max="1" width="46.85546875" style="1" customWidth="1"/>
    <col min="2" max="2" width="7.140625" style="1" customWidth="1"/>
    <col min="3" max="3" width="31.42578125" style="1" customWidth="1"/>
    <col min="4" max="4" width="16.5703125" style="1" customWidth="1"/>
    <col min="5" max="5" width="16.7109375" style="1" customWidth="1"/>
    <col min="6" max="7" width="15.42578125" style="1" customWidth="1"/>
    <col min="8" max="8" width="16.7109375" style="1" customWidth="1"/>
    <col min="9" max="12" width="14.7109375" style="1" customWidth="1"/>
    <col min="13" max="13" width="9.7109375" style="1" customWidth="1"/>
    <col min="14" max="16384" width="9.140625" style="1"/>
  </cols>
  <sheetData>
    <row r="1" spans="1:13" ht="7.5" customHeight="1" x14ac:dyDescent="0.25">
      <c r="A1" s="14"/>
      <c r="B1" s="15"/>
      <c r="C1" s="10"/>
      <c r="D1" s="10"/>
      <c r="E1" s="10"/>
      <c r="F1" s="10"/>
      <c r="G1" s="10"/>
      <c r="H1" s="3"/>
      <c r="I1" s="3"/>
      <c r="J1" s="3"/>
      <c r="K1" s="3"/>
      <c r="L1" s="3"/>
      <c r="M1" s="3"/>
    </row>
    <row r="2" spans="1:13" ht="14.1" customHeight="1" x14ac:dyDescent="0.25">
      <c r="A2" s="28"/>
      <c r="B2" s="28"/>
      <c r="C2" s="28" t="s">
        <v>306</v>
      </c>
      <c r="D2" s="29"/>
      <c r="E2" s="29"/>
      <c r="F2" s="30"/>
      <c r="G2" s="30"/>
      <c r="H2" s="31"/>
      <c r="I2" s="31"/>
      <c r="J2" s="31"/>
      <c r="K2" s="31"/>
      <c r="L2" s="31"/>
      <c r="M2" s="3"/>
    </row>
    <row r="3" spans="1:13" ht="12.95" customHeight="1" x14ac:dyDescent="0.25">
      <c r="A3" s="32"/>
      <c r="B3" s="32"/>
      <c r="C3" s="32"/>
      <c r="D3" s="33"/>
      <c r="E3" s="33"/>
      <c r="F3" s="33"/>
      <c r="G3" s="34"/>
      <c r="H3" s="35"/>
      <c r="I3" s="35"/>
      <c r="J3" s="35"/>
      <c r="K3" s="35"/>
      <c r="L3" s="35"/>
      <c r="M3" s="3"/>
    </row>
    <row r="4" spans="1:13" ht="18" customHeight="1" x14ac:dyDescent="0.25">
      <c r="A4" s="125" t="s">
        <v>0</v>
      </c>
      <c r="B4" s="125" t="s">
        <v>1</v>
      </c>
      <c r="C4" s="125" t="s">
        <v>165</v>
      </c>
      <c r="D4" s="127" t="s">
        <v>3</v>
      </c>
      <c r="E4" s="122"/>
      <c r="F4" s="122"/>
      <c r="G4" s="127" t="s">
        <v>4</v>
      </c>
      <c r="H4" s="122"/>
      <c r="I4" s="122"/>
      <c r="J4" s="120" t="s">
        <v>317</v>
      </c>
      <c r="K4" s="120" t="s">
        <v>318</v>
      </c>
      <c r="L4" s="120" t="s">
        <v>319</v>
      </c>
      <c r="M4" s="5"/>
    </row>
    <row r="5" spans="1:13" ht="140.44999999999999" customHeight="1" x14ac:dyDescent="0.25">
      <c r="A5" s="126"/>
      <c r="B5" s="126"/>
      <c r="C5" s="126"/>
      <c r="D5" s="18" t="s">
        <v>304</v>
      </c>
      <c r="E5" s="18" t="s">
        <v>166</v>
      </c>
      <c r="F5" s="18" t="s">
        <v>8</v>
      </c>
      <c r="G5" s="18" t="s">
        <v>304</v>
      </c>
      <c r="H5" s="18" t="s">
        <v>7</v>
      </c>
      <c r="I5" s="18" t="s">
        <v>8</v>
      </c>
      <c r="J5" s="121"/>
      <c r="K5" s="121"/>
      <c r="L5" s="121"/>
      <c r="M5" s="5"/>
    </row>
    <row r="6" spans="1:13" ht="11.45" customHeight="1" thickBot="1" x14ac:dyDescent="0.3">
      <c r="A6" s="18" t="s">
        <v>9</v>
      </c>
      <c r="B6" s="18" t="s">
        <v>10</v>
      </c>
      <c r="C6" s="18" t="s">
        <v>11</v>
      </c>
      <c r="D6" s="19" t="s">
        <v>12</v>
      </c>
      <c r="E6" s="19" t="s">
        <v>13</v>
      </c>
      <c r="F6" s="19" t="s">
        <v>14</v>
      </c>
      <c r="G6" s="19" t="s">
        <v>15</v>
      </c>
      <c r="H6" s="19" t="s">
        <v>16</v>
      </c>
      <c r="I6" s="19" t="s">
        <v>17</v>
      </c>
      <c r="J6" s="19" t="s">
        <v>328</v>
      </c>
      <c r="K6" s="19" t="s">
        <v>329</v>
      </c>
      <c r="L6" s="19" t="s">
        <v>330</v>
      </c>
      <c r="M6" s="5"/>
    </row>
    <row r="7" spans="1:13" ht="15.75" x14ac:dyDescent="0.25">
      <c r="A7" s="55" t="s">
        <v>167</v>
      </c>
      <c r="B7" s="52" t="s">
        <v>168</v>
      </c>
      <c r="C7" s="56" t="s">
        <v>339</v>
      </c>
      <c r="D7" s="50">
        <f t="shared" ref="D7:I7" si="0">D9+D18+D20+D25+D31+D38+D44+D47+D49+D54+D57+D59+D36</f>
        <v>588925390.00999999</v>
      </c>
      <c r="E7" s="50">
        <f t="shared" si="0"/>
        <v>453461290.00999999</v>
      </c>
      <c r="F7" s="50">
        <f t="shared" si="0"/>
        <v>152538200</v>
      </c>
      <c r="G7" s="50">
        <f t="shared" si="0"/>
        <v>288331386.98000002</v>
      </c>
      <c r="H7" s="50">
        <f t="shared" si="0"/>
        <v>245926282.48000002</v>
      </c>
      <c r="I7" s="50">
        <f t="shared" si="0"/>
        <v>51106133.329999998</v>
      </c>
      <c r="J7" s="50">
        <f>G7/D7*100</f>
        <v>48.958899016920313</v>
      </c>
      <c r="K7" s="50">
        <f>H7/E7*100</f>
        <v>54.233136961829032</v>
      </c>
      <c r="L7" s="50">
        <f>I7/F7*100</f>
        <v>33.503826143221829</v>
      </c>
      <c r="M7" s="7"/>
    </row>
    <row r="8" spans="1:13" ht="15.75" x14ac:dyDescent="0.25">
      <c r="A8" s="36" t="s">
        <v>22</v>
      </c>
      <c r="B8" s="37"/>
      <c r="C8" s="38"/>
      <c r="D8" s="38"/>
      <c r="E8" s="38"/>
      <c r="F8" s="38"/>
      <c r="G8" s="38"/>
      <c r="H8" s="38"/>
      <c r="I8" s="38"/>
      <c r="J8" s="38"/>
      <c r="K8" s="38"/>
      <c r="L8" s="38"/>
      <c r="M8" s="7"/>
    </row>
    <row r="9" spans="1:13" ht="31.5" x14ac:dyDescent="0.25">
      <c r="A9" s="47" t="s">
        <v>169</v>
      </c>
      <c r="B9" s="48" t="s">
        <v>170</v>
      </c>
      <c r="C9" s="49" t="s">
        <v>171</v>
      </c>
      <c r="D9" s="50">
        <f t="shared" ref="D9:I9" si="1">SUM(D10:D17)</f>
        <v>154091793.73000002</v>
      </c>
      <c r="E9" s="50">
        <f t="shared" si="1"/>
        <v>119730238.00999999</v>
      </c>
      <c r="F9" s="50">
        <f t="shared" si="1"/>
        <v>34361555.719999999</v>
      </c>
      <c r="G9" s="50">
        <f t="shared" si="1"/>
        <v>79900590.569999993</v>
      </c>
      <c r="H9" s="50">
        <f t="shared" si="1"/>
        <v>62792928.730000004</v>
      </c>
      <c r="I9" s="50">
        <f t="shared" si="1"/>
        <v>17107661.84</v>
      </c>
      <c r="J9" s="50">
        <f t="shared" ref="J9:L13" si="2">G9/D9*100</f>
        <v>51.852592948591401</v>
      </c>
      <c r="K9" s="50">
        <f t="shared" si="2"/>
        <v>52.445338599222922</v>
      </c>
      <c r="L9" s="50">
        <f t="shared" si="2"/>
        <v>49.78721562959548</v>
      </c>
      <c r="M9" s="7"/>
    </row>
    <row r="10" spans="1:13" ht="47.25" x14ac:dyDescent="0.25">
      <c r="A10" s="57" t="s">
        <v>172</v>
      </c>
      <c r="B10" s="58" t="s">
        <v>170</v>
      </c>
      <c r="C10" s="59" t="s">
        <v>173</v>
      </c>
      <c r="D10" s="60">
        <f>E10+F10</f>
        <v>8290500.4100000001</v>
      </c>
      <c r="E10" s="60">
        <v>3084600</v>
      </c>
      <c r="F10" s="60">
        <v>5205900.41</v>
      </c>
      <c r="G10" s="60">
        <f>H10+I10</f>
        <v>3950291.93</v>
      </c>
      <c r="H10" s="60">
        <v>1261337.02</v>
      </c>
      <c r="I10" s="60">
        <v>2688954.91</v>
      </c>
      <c r="J10" s="27">
        <f t="shared" si="2"/>
        <v>47.648413661920316</v>
      </c>
      <c r="K10" s="27">
        <f t="shared" si="2"/>
        <v>40.891429034558776</v>
      </c>
      <c r="L10" s="27">
        <f t="shared" si="2"/>
        <v>51.652062049339129</v>
      </c>
      <c r="M10" s="7"/>
    </row>
    <row r="11" spans="1:13" ht="78.75" x14ac:dyDescent="0.25">
      <c r="A11" s="57" t="s">
        <v>174</v>
      </c>
      <c r="B11" s="58" t="s">
        <v>170</v>
      </c>
      <c r="C11" s="59" t="s">
        <v>175</v>
      </c>
      <c r="D11" s="60">
        <f t="shared" ref="D11:D17" si="3">E11+F11</f>
        <v>151800</v>
      </c>
      <c r="E11" s="60">
        <v>100500</v>
      </c>
      <c r="F11" s="60">
        <v>51300</v>
      </c>
      <c r="G11" s="60">
        <f t="shared" ref="G11:G17" si="4">H11+I11</f>
        <v>62223.81</v>
      </c>
      <c r="H11" s="60">
        <v>62223.81</v>
      </c>
      <c r="I11" s="60"/>
      <c r="J11" s="27">
        <f t="shared" si="2"/>
        <v>40.990652173913048</v>
      </c>
      <c r="K11" s="27">
        <f t="shared" si="2"/>
        <v>61.914238805970143</v>
      </c>
      <c r="L11" s="27">
        <f t="shared" si="2"/>
        <v>0</v>
      </c>
      <c r="M11" s="7"/>
    </row>
    <row r="12" spans="1:13" ht="78.75" x14ac:dyDescent="0.25">
      <c r="A12" s="57" t="s">
        <v>176</v>
      </c>
      <c r="B12" s="58" t="s">
        <v>170</v>
      </c>
      <c r="C12" s="59" t="s">
        <v>177</v>
      </c>
      <c r="D12" s="60">
        <f t="shared" si="3"/>
        <v>53649229.170000002</v>
      </c>
      <c r="E12" s="60">
        <v>24602973.859999999</v>
      </c>
      <c r="F12" s="60">
        <v>29046255.309999999</v>
      </c>
      <c r="G12" s="60">
        <f>H12+I12</f>
        <v>27690393.799999997</v>
      </c>
      <c r="H12" s="60">
        <v>13271686.869999999</v>
      </c>
      <c r="I12" s="60">
        <v>14418706.93</v>
      </c>
      <c r="J12" s="27">
        <f t="shared" si="2"/>
        <v>51.613777547961739</v>
      </c>
      <c r="K12" s="27">
        <f t="shared" si="2"/>
        <v>53.943425479865951</v>
      </c>
      <c r="L12" s="27">
        <f t="shared" si="2"/>
        <v>49.640501937734982</v>
      </c>
      <c r="M12" s="7"/>
    </row>
    <row r="13" spans="1:13" ht="15.75" x14ac:dyDescent="0.25">
      <c r="A13" s="57" t="s">
        <v>178</v>
      </c>
      <c r="B13" s="58" t="s">
        <v>170</v>
      </c>
      <c r="C13" s="59" t="s">
        <v>179</v>
      </c>
      <c r="D13" s="60">
        <f t="shared" si="3"/>
        <v>7300</v>
      </c>
      <c r="E13" s="60">
        <v>7300</v>
      </c>
      <c r="F13" s="60">
        <v>0</v>
      </c>
      <c r="G13" s="60">
        <f t="shared" si="4"/>
        <v>222.2</v>
      </c>
      <c r="H13" s="60">
        <v>222.2</v>
      </c>
      <c r="I13" s="60">
        <v>0</v>
      </c>
      <c r="J13" s="27"/>
      <c r="K13" s="27">
        <f t="shared" si="2"/>
        <v>3.043835616438356</v>
      </c>
      <c r="L13" s="27"/>
      <c r="M13" s="7"/>
    </row>
    <row r="14" spans="1:13" ht="63" x14ac:dyDescent="0.25">
      <c r="A14" s="57" t="s">
        <v>180</v>
      </c>
      <c r="B14" s="58" t="s">
        <v>170</v>
      </c>
      <c r="C14" s="59" t="s">
        <v>181</v>
      </c>
      <c r="D14" s="60">
        <f t="shared" si="3"/>
        <v>19874676.350000001</v>
      </c>
      <c r="E14" s="60">
        <v>19874676.350000001</v>
      </c>
      <c r="F14" s="60">
        <v>0</v>
      </c>
      <c r="G14" s="60">
        <f t="shared" si="4"/>
        <v>9123189.7400000002</v>
      </c>
      <c r="H14" s="60">
        <v>9123189.7400000002</v>
      </c>
      <c r="I14" s="60">
        <v>0</v>
      </c>
      <c r="J14" s="27">
        <f>G14/D14*100</f>
        <v>45.903588965865097</v>
      </c>
      <c r="K14" s="27">
        <f>H14/E14*100</f>
        <v>45.903588965865097</v>
      </c>
      <c r="L14" s="27" t="e">
        <f>I14/F14*100</f>
        <v>#DIV/0!</v>
      </c>
      <c r="M14" s="7"/>
    </row>
    <row r="15" spans="1:13" ht="31.5" x14ac:dyDescent="0.25">
      <c r="A15" s="57" t="s">
        <v>182</v>
      </c>
      <c r="B15" s="58" t="s">
        <v>170</v>
      </c>
      <c r="C15" s="59" t="s">
        <v>183</v>
      </c>
      <c r="D15" s="60">
        <f t="shared" si="3"/>
        <v>0</v>
      </c>
      <c r="E15" s="60"/>
      <c r="F15" s="60"/>
      <c r="G15" s="60">
        <f t="shared" si="4"/>
        <v>0</v>
      </c>
      <c r="H15" s="60"/>
      <c r="I15" s="60"/>
      <c r="J15" s="27"/>
      <c r="K15" s="27" t="e">
        <f>H15/E15*100</f>
        <v>#DIV/0!</v>
      </c>
      <c r="L15" s="27" t="e">
        <f>I15/F15*100</f>
        <v>#DIV/0!</v>
      </c>
      <c r="M15" s="7"/>
    </row>
    <row r="16" spans="1:13" ht="15.75" x14ac:dyDescent="0.25">
      <c r="A16" s="57" t="s">
        <v>184</v>
      </c>
      <c r="B16" s="58" t="s">
        <v>170</v>
      </c>
      <c r="C16" s="59" t="s">
        <v>185</v>
      </c>
      <c r="D16" s="60">
        <f t="shared" si="3"/>
        <v>106000</v>
      </c>
      <c r="E16" s="60">
        <v>50000</v>
      </c>
      <c r="F16" s="60">
        <v>56000</v>
      </c>
      <c r="G16" s="60">
        <f t="shared" si="4"/>
        <v>0</v>
      </c>
      <c r="H16" s="60">
        <v>0</v>
      </c>
      <c r="I16" s="60">
        <v>0</v>
      </c>
      <c r="J16" s="60"/>
      <c r="K16" s="60">
        <f>H16/E16*100</f>
        <v>0</v>
      </c>
      <c r="L16" s="60">
        <f>I16/F16*100</f>
        <v>0</v>
      </c>
      <c r="M16" s="7"/>
    </row>
    <row r="17" spans="1:13" ht="15.75" x14ac:dyDescent="0.25">
      <c r="A17" s="57" t="s">
        <v>186</v>
      </c>
      <c r="B17" s="58" t="s">
        <v>170</v>
      </c>
      <c r="C17" s="59" t="s">
        <v>187</v>
      </c>
      <c r="D17" s="60">
        <f t="shared" si="3"/>
        <v>72012287.799999997</v>
      </c>
      <c r="E17" s="60">
        <v>72010187.799999997</v>
      </c>
      <c r="F17" s="60">
        <v>2100</v>
      </c>
      <c r="G17" s="60">
        <f t="shared" si="4"/>
        <v>39074269.090000004</v>
      </c>
      <c r="H17" s="60">
        <v>39074269.090000004</v>
      </c>
      <c r="I17" s="60"/>
      <c r="J17" s="27">
        <f t="shared" ref="J17:J61" si="5">G17/D17*100</f>
        <v>54.260557862737421</v>
      </c>
      <c r="K17" s="27">
        <f t="shared" ref="K17:K61" si="6">H17/E17*100</f>
        <v>54.26214023843999</v>
      </c>
      <c r="L17" s="27">
        <f t="shared" ref="L17:L61" si="7">I17/F17*100</f>
        <v>0</v>
      </c>
      <c r="M17" s="7"/>
    </row>
    <row r="18" spans="1:13" ht="15.75" x14ac:dyDescent="0.25">
      <c r="A18" s="47" t="s">
        <v>188</v>
      </c>
      <c r="B18" s="48" t="s">
        <v>170</v>
      </c>
      <c r="C18" s="49" t="s">
        <v>189</v>
      </c>
      <c r="D18" s="50">
        <f>D19</f>
        <v>877700</v>
      </c>
      <c r="E18" s="50">
        <f>E19</f>
        <v>0</v>
      </c>
      <c r="F18" s="50">
        <f>F19</f>
        <v>877700</v>
      </c>
      <c r="G18" s="50">
        <f>G19</f>
        <v>407375</v>
      </c>
      <c r="H18" s="50">
        <v>0</v>
      </c>
      <c r="I18" s="50">
        <f>I19</f>
        <v>407375</v>
      </c>
      <c r="J18" s="50">
        <f t="shared" si="5"/>
        <v>46.413922752648965</v>
      </c>
      <c r="K18" s="50" t="e">
        <f t="shared" si="6"/>
        <v>#DIV/0!</v>
      </c>
      <c r="L18" s="50">
        <f t="shared" si="7"/>
        <v>46.413922752648965</v>
      </c>
      <c r="M18" s="7"/>
    </row>
    <row r="19" spans="1:13" ht="31.5" x14ac:dyDescent="0.25">
      <c r="A19" s="57" t="s">
        <v>190</v>
      </c>
      <c r="B19" s="58" t="s">
        <v>170</v>
      </c>
      <c r="C19" s="59" t="s">
        <v>191</v>
      </c>
      <c r="D19" s="60">
        <f>E19+F19</f>
        <v>877700</v>
      </c>
      <c r="E19" s="60"/>
      <c r="F19" s="60">
        <v>877700</v>
      </c>
      <c r="G19" s="60">
        <f>H19+I19</f>
        <v>407375</v>
      </c>
      <c r="H19" s="60">
        <v>0</v>
      </c>
      <c r="I19" s="60">
        <v>407375</v>
      </c>
      <c r="J19" s="27">
        <f t="shared" si="5"/>
        <v>46.413922752648965</v>
      </c>
      <c r="K19" s="27" t="e">
        <f t="shared" si="6"/>
        <v>#DIV/0!</v>
      </c>
      <c r="L19" s="27">
        <f t="shared" si="7"/>
        <v>46.413922752648965</v>
      </c>
      <c r="M19" s="7"/>
    </row>
    <row r="20" spans="1:13" ht="47.25" x14ac:dyDescent="0.25">
      <c r="A20" s="47" t="s">
        <v>192</v>
      </c>
      <c r="B20" s="48" t="s">
        <v>170</v>
      </c>
      <c r="C20" s="49" t="s">
        <v>193</v>
      </c>
      <c r="D20" s="50">
        <f t="shared" ref="D20:I20" si="8">D22+D23+D21+D24</f>
        <v>8912500</v>
      </c>
      <c r="E20" s="50">
        <f t="shared" si="8"/>
        <v>8017000</v>
      </c>
      <c r="F20" s="50">
        <f t="shared" si="8"/>
        <v>895500</v>
      </c>
      <c r="G20" s="50">
        <f t="shared" si="8"/>
        <v>4165445.21</v>
      </c>
      <c r="H20" s="50">
        <f t="shared" si="8"/>
        <v>4011268.61</v>
      </c>
      <c r="I20" s="50">
        <f t="shared" si="8"/>
        <v>154176.6</v>
      </c>
      <c r="J20" s="50">
        <f t="shared" si="5"/>
        <v>46.737113155680227</v>
      </c>
      <c r="K20" s="50">
        <f t="shared" si="6"/>
        <v>50.034534239740545</v>
      </c>
      <c r="L20" s="50">
        <f t="shared" si="7"/>
        <v>17.216817420435511</v>
      </c>
      <c r="M20" s="7"/>
    </row>
    <row r="21" spans="1:13" ht="15.75" x14ac:dyDescent="0.25">
      <c r="A21" s="57" t="s">
        <v>315</v>
      </c>
      <c r="B21" s="58" t="s">
        <v>170</v>
      </c>
      <c r="C21" s="59" t="s">
        <v>316</v>
      </c>
      <c r="D21" s="60">
        <f>E21+F21</f>
        <v>0</v>
      </c>
      <c r="E21" s="60">
        <v>0</v>
      </c>
      <c r="F21" s="60">
        <v>0</v>
      </c>
      <c r="G21" s="60">
        <f>H21+I21</f>
        <v>0</v>
      </c>
      <c r="H21" s="60">
        <v>0</v>
      </c>
      <c r="I21" s="60">
        <v>0</v>
      </c>
      <c r="J21" s="27" t="e">
        <f t="shared" si="5"/>
        <v>#DIV/0!</v>
      </c>
      <c r="K21" s="27" t="e">
        <f t="shared" si="6"/>
        <v>#DIV/0!</v>
      </c>
      <c r="L21" s="27" t="e">
        <f t="shared" si="7"/>
        <v>#DIV/0!</v>
      </c>
      <c r="M21" s="7"/>
    </row>
    <row r="22" spans="1:13" ht="63" x14ac:dyDescent="0.25">
      <c r="A22" s="57" t="s">
        <v>194</v>
      </c>
      <c r="B22" s="58" t="s">
        <v>170</v>
      </c>
      <c r="C22" s="59" t="s">
        <v>195</v>
      </c>
      <c r="D22" s="60">
        <f>E22+F22</f>
        <v>8384150</v>
      </c>
      <c r="E22" s="60">
        <v>8017000</v>
      </c>
      <c r="F22" s="60">
        <v>367150</v>
      </c>
      <c r="G22" s="60">
        <f>H22+I22</f>
        <v>4107611.61</v>
      </c>
      <c r="H22" s="60">
        <v>4011268.61</v>
      </c>
      <c r="I22" s="60">
        <v>96343</v>
      </c>
      <c r="J22" s="27">
        <f t="shared" si="5"/>
        <v>48.992582551600336</v>
      </c>
      <c r="K22" s="27">
        <f t="shared" si="6"/>
        <v>50.034534239740545</v>
      </c>
      <c r="L22" s="27">
        <f t="shared" si="7"/>
        <v>26.240773525806894</v>
      </c>
      <c r="M22" s="7"/>
    </row>
    <row r="23" spans="1:13" ht="15.75" x14ac:dyDescent="0.25">
      <c r="A23" s="57" t="s">
        <v>196</v>
      </c>
      <c r="B23" s="58" t="s">
        <v>170</v>
      </c>
      <c r="C23" s="59" t="s">
        <v>197</v>
      </c>
      <c r="D23" s="60">
        <f>E23+F23</f>
        <v>528350</v>
      </c>
      <c r="E23" s="60"/>
      <c r="F23" s="60">
        <v>528350</v>
      </c>
      <c r="G23" s="60">
        <f>H23+I23</f>
        <v>57833.599999999999</v>
      </c>
      <c r="H23" s="60">
        <v>0</v>
      </c>
      <c r="I23" s="60">
        <v>57833.599999999999</v>
      </c>
      <c r="J23" s="27">
        <f t="shared" si="5"/>
        <v>10.946077410807229</v>
      </c>
      <c r="K23" s="27" t="e">
        <f t="shared" si="6"/>
        <v>#DIV/0!</v>
      </c>
      <c r="L23" s="27">
        <f t="shared" si="7"/>
        <v>10.946077410807229</v>
      </c>
      <c r="M23" s="7"/>
    </row>
    <row r="24" spans="1:13" ht="47.25" x14ac:dyDescent="0.25">
      <c r="A24" s="57" t="s">
        <v>331</v>
      </c>
      <c r="B24" s="58" t="s">
        <v>170</v>
      </c>
      <c r="C24" s="59" t="s">
        <v>332</v>
      </c>
      <c r="D24" s="60">
        <f>E24+F24</f>
        <v>0</v>
      </c>
      <c r="E24" s="60"/>
      <c r="F24" s="60"/>
      <c r="G24" s="60">
        <f>H24+I24</f>
        <v>0</v>
      </c>
      <c r="H24" s="60"/>
      <c r="I24" s="60"/>
      <c r="J24" s="27" t="e">
        <f t="shared" si="5"/>
        <v>#DIV/0!</v>
      </c>
      <c r="K24" s="27" t="e">
        <f t="shared" si="6"/>
        <v>#DIV/0!</v>
      </c>
      <c r="L24" s="27"/>
      <c r="M24" s="7"/>
    </row>
    <row r="25" spans="1:13" ht="15.75" x14ac:dyDescent="0.25">
      <c r="A25" s="47" t="s">
        <v>198</v>
      </c>
      <c r="B25" s="48" t="s">
        <v>170</v>
      </c>
      <c r="C25" s="49" t="s">
        <v>199</v>
      </c>
      <c r="D25" s="50">
        <f>D26+D27+D28+D29+D30</f>
        <v>3302950</v>
      </c>
      <c r="E25" s="50">
        <f t="shared" ref="E25:I25" si="9">E26+E27+E28+E29+E30</f>
        <v>451100</v>
      </c>
      <c r="F25" s="50">
        <f t="shared" si="9"/>
        <v>2851850</v>
      </c>
      <c r="G25" s="50">
        <f t="shared" si="9"/>
        <v>1153773.98</v>
      </c>
      <c r="H25" s="50">
        <f t="shared" si="9"/>
        <v>60000</v>
      </c>
      <c r="I25" s="50">
        <f t="shared" si="9"/>
        <v>1093773.98</v>
      </c>
      <c r="J25" s="50">
        <f t="shared" si="5"/>
        <v>34.931621126568672</v>
      </c>
      <c r="K25" s="50">
        <f t="shared" si="6"/>
        <v>13.300820217246731</v>
      </c>
      <c r="L25" s="50">
        <f t="shared" si="7"/>
        <v>38.353138489050963</v>
      </c>
      <c r="M25" s="7"/>
    </row>
    <row r="26" spans="1:13" ht="15.75" x14ac:dyDescent="0.25">
      <c r="A26" s="57" t="s">
        <v>200</v>
      </c>
      <c r="B26" s="58" t="s">
        <v>170</v>
      </c>
      <c r="C26" s="59" t="s">
        <v>201</v>
      </c>
      <c r="D26" s="60">
        <f>E26+F26</f>
        <v>240500</v>
      </c>
      <c r="E26" s="60">
        <v>120000</v>
      </c>
      <c r="F26" s="60">
        <v>120500</v>
      </c>
      <c r="G26" s="60">
        <f>H26+I26</f>
        <v>120138.26000000001</v>
      </c>
      <c r="H26" s="60">
        <v>60000</v>
      </c>
      <c r="I26" s="60">
        <v>60138.26</v>
      </c>
      <c r="J26" s="27">
        <f t="shared" si="5"/>
        <v>49.953538461538464</v>
      </c>
      <c r="K26" s="27">
        <f t="shared" si="6"/>
        <v>50</v>
      </c>
      <c r="L26" s="27">
        <f t="shared" si="7"/>
        <v>49.90726970954357</v>
      </c>
      <c r="M26" s="7"/>
    </row>
    <row r="27" spans="1:13" ht="15.75" x14ac:dyDescent="0.25">
      <c r="A27" s="57" t="s">
        <v>202</v>
      </c>
      <c r="B27" s="58" t="s">
        <v>170</v>
      </c>
      <c r="C27" s="59" t="s">
        <v>203</v>
      </c>
      <c r="D27" s="60">
        <f t="shared" ref="D27:D30" si="10">E27+F27</f>
        <v>126000</v>
      </c>
      <c r="E27" s="60">
        <v>126000</v>
      </c>
      <c r="F27" s="60">
        <v>0</v>
      </c>
      <c r="G27" s="60">
        <f t="shared" ref="G27:G28" si="11">H27+I27</f>
        <v>0</v>
      </c>
      <c r="H27" s="60"/>
      <c r="I27" s="60">
        <v>0</v>
      </c>
      <c r="J27" s="27">
        <f t="shared" si="5"/>
        <v>0</v>
      </c>
      <c r="K27" s="27">
        <f t="shared" si="6"/>
        <v>0</v>
      </c>
      <c r="L27" s="27" t="e">
        <f t="shared" si="7"/>
        <v>#DIV/0!</v>
      </c>
      <c r="M27" s="7"/>
    </row>
    <row r="28" spans="1:13" ht="15.75" x14ac:dyDescent="0.25">
      <c r="A28" s="57" t="s">
        <v>204</v>
      </c>
      <c r="B28" s="58" t="s">
        <v>170</v>
      </c>
      <c r="C28" s="59" t="s">
        <v>205</v>
      </c>
      <c r="D28" s="60">
        <f t="shared" si="10"/>
        <v>0</v>
      </c>
      <c r="E28" s="60">
        <v>0</v>
      </c>
      <c r="F28" s="60"/>
      <c r="G28" s="60">
        <f t="shared" si="11"/>
        <v>0</v>
      </c>
      <c r="H28" s="60">
        <v>0</v>
      </c>
      <c r="I28" s="60"/>
      <c r="J28" s="27" t="e">
        <f t="shared" si="5"/>
        <v>#DIV/0!</v>
      </c>
      <c r="K28" s="27" t="e">
        <f t="shared" si="6"/>
        <v>#DIV/0!</v>
      </c>
      <c r="L28" s="27" t="e">
        <f t="shared" si="7"/>
        <v>#DIV/0!</v>
      </c>
      <c r="M28" s="7"/>
    </row>
    <row r="29" spans="1:13" ht="15.75" x14ac:dyDescent="0.25">
      <c r="A29" s="57" t="s">
        <v>206</v>
      </c>
      <c r="B29" s="58" t="s">
        <v>170</v>
      </c>
      <c r="C29" s="59" t="s">
        <v>207</v>
      </c>
      <c r="D29" s="60">
        <f t="shared" si="10"/>
        <v>2523350</v>
      </c>
      <c r="E29" s="60"/>
      <c r="F29" s="60">
        <v>2523350</v>
      </c>
      <c r="G29" s="60">
        <f>H29+I29</f>
        <v>931885.72</v>
      </c>
      <c r="H29" s="60">
        <v>0</v>
      </c>
      <c r="I29" s="60">
        <v>931885.72</v>
      </c>
      <c r="J29" s="27">
        <f t="shared" si="5"/>
        <v>36.930497949154898</v>
      </c>
      <c r="K29" s="27" t="e">
        <f t="shared" si="6"/>
        <v>#DIV/0!</v>
      </c>
      <c r="L29" s="27">
        <f t="shared" si="7"/>
        <v>36.930497949154898</v>
      </c>
      <c r="M29" s="7"/>
    </row>
    <row r="30" spans="1:13" ht="31.5" x14ac:dyDescent="0.25">
      <c r="A30" s="57" t="s">
        <v>208</v>
      </c>
      <c r="B30" s="58" t="s">
        <v>170</v>
      </c>
      <c r="C30" s="59" t="s">
        <v>209</v>
      </c>
      <c r="D30" s="60">
        <f t="shared" si="10"/>
        <v>413100</v>
      </c>
      <c r="E30" s="60">
        <v>205100</v>
      </c>
      <c r="F30" s="60">
        <v>208000</v>
      </c>
      <c r="G30" s="60">
        <f>H30+I30</f>
        <v>101750</v>
      </c>
      <c r="H30" s="60"/>
      <c r="I30" s="60">
        <v>101750</v>
      </c>
      <c r="J30" s="27">
        <f t="shared" si="5"/>
        <v>24.630839990317114</v>
      </c>
      <c r="K30" s="27">
        <f t="shared" si="6"/>
        <v>0</v>
      </c>
      <c r="L30" s="27">
        <f t="shared" si="7"/>
        <v>48.918269230769226</v>
      </c>
      <c r="M30" s="7"/>
    </row>
    <row r="31" spans="1:13" ht="31.5" x14ac:dyDescent="0.25">
      <c r="A31" s="47" t="s">
        <v>210</v>
      </c>
      <c r="B31" s="48" t="s">
        <v>170</v>
      </c>
      <c r="C31" s="49" t="s">
        <v>211</v>
      </c>
      <c r="D31" s="50">
        <f>D32+D33+D34+D35</f>
        <v>110735528.28</v>
      </c>
      <c r="E31" s="50">
        <f>E32+E33+E34+E35</f>
        <v>184456</v>
      </c>
      <c r="F31" s="50">
        <f t="shared" ref="F31:I31" si="12">F32+F33+F34</f>
        <v>110551072.28</v>
      </c>
      <c r="G31" s="50">
        <f>G32+G33+G34+G35</f>
        <v>30900291.75</v>
      </c>
      <c r="H31" s="50">
        <f>H32+H33+H34+H35</f>
        <v>55472.21</v>
      </c>
      <c r="I31" s="50">
        <f t="shared" si="12"/>
        <v>30844819.539999999</v>
      </c>
      <c r="J31" s="50">
        <f t="shared" si="5"/>
        <v>27.904586928837471</v>
      </c>
      <c r="K31" s="50">
        <f t="shared" si="6"/>
        <v>30.073410461031358</v>
      </c>
      <c r="L31" s="50">
        <f t="shared" si="7"/>
        <v>27.900968216642248</v>
      </c>
      <c r="M31" s="7"/>
    </row>
    <row r="32" spans="1:13" ht="15.75" x14ac:dyDescent="0.25">
      <c r="A32" s="57" t="s">
        <v>212</v>
      </c>
      <c r="B32" s="58" t="s">
        <v>170</v>
      </c>
      <c r="C32" s="59" t="s">
        <v>213</v>
      </c>
      <c r="D32" s="60">
        <f>E32+F32</f>
        <v>79387915.219999999</v>
      </c>
      <c r="E32" s="60">
        <v>0</v>
      </c>
      <c r="F32" s="60">
        <v>79387915.219999999</v>
      </c>
      <c r="G32" s="60">
        <f>H32+I32</f>
        <v>6041602.2699999996</v>
      </c>
      <c r="H32" s="60">
        <v>0</v>
      </c>
      <c r="I32" s="60">
        <v>6041602.2699999996</v>
      </c>
      <c r="J32" s="27">
        <f t="shared" si="5"/>
        <v>7.6102291554797672</v>
      </c>
      <c r="K32" s="27" t="e">
        <f t="shared" si="6"/>
        <v>#DIV/0!</v>
      </c>
      <c r="L32" s="27">
        <f t="shared" si="7"/>
        <v>7.6102291554797672</v>
      </c>
      <c r="M32" s="7"/>
    </row>
    <row r="33" spans="1:13" ht="15.75" x14ac:dyDescent="0.25">
      <c r="A33" s="57" t="s">
        <v>214</v>
      </c>
      <c r="B33" s="58" t="s">
        <v>170</v>
      </c>
      <c r="C33" s="59" t="s">
        <v>215</v>
      </c>
      <c r="D33" s="60">
        <f t="shared" ref="D33:D35" si="13">E33+F33</f>
        <v>23330600</v>
      </c>
      <c r="E33" s="60">
        <v>100000</v>
      </c>
      <c r="F33" s="60">
        <v>23230600</v>
      </c>
      <c r="G33" s="60">
        <f>H33+I33</f>
        <v>21868461.399999999</v>
      </c>
      <c r="H33" s="60">
        <v>0</v>
      </c>
      <c r="I33" s="60">
        <v>21868461.399999999</v>
      </c>
      <c r="J33" s="27">
        <f t="shared" si="5"/>
        <v>93.732957575030213</v>
      </c>
      <c r="K33" s="27">
        <f t="shared" si="6"/>
        <v>0</v>
      </c>
      <c r="L33" s="27">
        <f t="shared" si="7"/>
        <v>94.136446755572393</v>
      </c>
      <c r="M33" s="7"/>
    </row>
    <row r="34" spans="1:13" ht="15.75" x14ac:dyDescent="0.25">
      <c r="A34" s="57" t="s">
        <v>216</v>
      </c>
      <c r="B34" s="58" t="s">
        <v>170</v>
      </c>
      <c r="C34" s="59" t="s">
        <v>217</v>
      </c>
      <c r="D34" s="60">
        <f t="shared" si="13"/>
        <v>7932557.0599999996</v>
      </c>
      <c r="E34" s="60">
        <v>0</v>
      </c>
      <c r="F34" s="60">
        <v>7932557.0599999996</v>
      </c>
      <c r="G34" s="60">
        <f>H34+I34</f>
        <v>2934755.87</v>
      </c>
      <c r="H34" s="60">
        <v>0</v>
      </c>
      <c r="I34" s="60">
        <v>2934755.87</v>
      </c>
      <c r="J34" s="27">
        <f t="shared" si="5"/>
        <v>36.996341126854752</v>
      </c>
      <c r="K34" s="27" t="e">
        <f t="shared" si="6"/>
        <v>#DIV/0!</v>
      </c>
      <c r="L34" s="27">
        <f t="shared" si="7"/>
        <v>36.996341126854752</v>
      </c>
      <c r="M34" s="7"/>
    </row>
    <row r="35" spans="1:13" ht="31.5" x14ac:dyDescent="0.25">
      <c r="A35" s="57" t="s">
        <v>334</v>
      </c>
      <c r="B35" s="58" t="s">
        <v>170</v>
      </c>
      <c r="C35" s="59" t="s">
        <v>335</v>
      </c>
      <c r="D35" s="60">
        <f t="shared" si="13"/>
        <v>84456</v>
      </c>
      <c r="E35" s="60">
        <v>84456</v>
      </c>
      <c r="F35" s="60">
        <v>0</v>
      </c>
      <c r="G35" s="60">
        <f t="shared" ref="G35" si="14">H35+I35</f>
        <v>55472.21</v>
      </c>
      <c r="H35" s="60">
        <v>55472.21</v>
      </c>
      <c r="I35" s="60">
        <v>0</v>
      </c>
      <c r="J35" s="27">
        <f t="shared" si="5"/>
        <v>65.681786965994121</v>
      </c>
      <c r="K35" s="27">
        <f t="shared" si="6"/>
        <v>65.681786965994121</v>
      </c>
      <c r="L35" s="27" t="e">
        <f t="shared" si="7"/>
        <v>#DIV/0!</v>
      </c>
      <c r="M35" s="7"/>
    </row>
    <row r="36" spans="1:13" ht="15.75" x14ac:dyDescent="0.25">
      <c r="A36" s="47" t="s">
        <v>324</v>
      </c>
      <c r="B36" s="48" t="s">
        <v>170</v>
      </c>
      <c r="C36" s="49" t="s">
        <v>326</v>
      </c>
      <c r="D36" s="50">
        <f>D37</f>
        <v>0</v>
      </c>
      <c r="E36" s="50">
        <f>E37</f>
        <v>0</v>
      </c>
      <c r="F36" s="50">
        <f>F37</f>
        <v>0</v>
      </c>
      <c r="G36" s="50">
        <f>G37</f>
        <v>0</v>
      </c>
      <c r="H36" s="50">
        <f>H37</f>
        <v>0</v>
      </c>
      <c r="I36" s="50"/>
      <c r="J36" s="50" t="e">
        <f t="shared" si="5"/>
        <v>#DIV/0!</v>
      </c>
      <c r="K36" s="50" t="e">
        <f t="shared" si="6"/>
        <v>#DIV/0!</v>
      </c>
      <c r="L36" s="50" t="e">
        <f t="shared" si="7"/>
        <v>#DIV/0!</v>
      </c>
      <c r="M36" s="7"/>
    </row>
    <row r="37" spans="1:13" ht="31.5" x14ac:dyDescent="0.25">
      <c r="A37" s="57" t="s">
        <v>325</v>
      </c>
      <c r="B37" s="58" t="s">
        <v>170</v>
      </c>
      <c r="C37" s="49" t="s">
        <v>327</v>
      </c>
      <c r="D37" s="60">
        <f>E37+F37</f>
        <v>0</v>
      </c>
      <c r="E37" s="60">
        <v>0</v>
      </c>
      <c r="F37" s="60">
        <v>0</v>
      </c>
      <c r="G37" s="60">
        <f>H37+I37</f>
        <v>0</v>
      </c>
      <c r="H37" s="60">
        <v>0</v>
      </c>
      <c r="I37" s="60">
        <v>0</v>
      </c>
      <c r="J37" s="27" t="e">
        <f t="shared" si="5"/>
        <v>#DIV/0!</v>
      </c>
      <c r="K37" s="27" t="e">
        <f t="shared" si="6"/>
        <v>#DIV/0!</v>
      </c>
      <c r="L37" s="27" t="e">
        <f t="shared" si="7"/>
        <v>#DIV/0!</v>
      </c>
      <c r="M37" s="7"/>
    </row>
    <row r="38" spans="1:13" ht="15.75" x14ac:dyDescent="0.25">
      <c r="A38" s="47" t="s">
        <v>218</v>
      </c>
      <c r="B38" s="48" t="s">
        <v>170</v>
      </c>
      <c r="C38" s="49" t="s">
        <v>219</v>
      </c>
      <c r="D38" s="50">
        <f>D39+D40+D42+D43+D41</f>
        <v>255444117.99999997</v>
      </c>
      <c r="E38" s="50">
        <f>E39+E40+E42+E43+E41</f>
        <v>255444117.99999997</v>
      </c>
      <c r="F38" s="50">
        <v>0</v>
      </c>
      <c r="G38" s="50">
        <f>G39+G40+G42+G43+G41</f>
        <v>142145588.56</v>
      </c>
      <c r="H38" s="50">
        <f>H39+H40+H42+H43+H41</f>
        <v>142145588.56</v>
      </c>
      <c r="I38" s="50">
        <v>0</v>
      </c>
      <c r="J38" s="50">
        <f t="shared" si="5"/>
        <v>55.646452019693804</v>
      </c>
      <c r="K38" s="50">
        <f t="shared" si="6"/>
        <v>55.646452019693804</v>
      </c>
      <c r="L38" s="50" t="e">
        <f t="shared" si="7"/>
        <v>#DIV/0!</v>
      </c>
      <c r="M38" s="7"/>
    </row>
    <row r="39" spans="1:13" ht="15.75" x14ac:dyDescent="0.25">
      <c r="A39" s="57" t="s">
        <v>220</v>
      </c>
      <c r="B39" s="58" t="s">
        <v>170</v>
      </c>
      <c r="C39" s="59" t="s">
        <v>221</v>
      </c>
      <c r="D39" s="60">
        <f>E39+F39</f>
        <v>59725159.890000001</v>
      </c>
      <c r="E39" s="60">
        <v>59725159.890000001</v>
      </c>
      <c r="F39" s="60">
        <v>0</v>
      </c>
      <c r="G39" s="60">
        <f>H39+I39</f>
        <v>31786260.82</v>
      </c>
      <c r="H39" s="60">
        <v>31786260.82</v>
      </c>
      <c r="I39" s="60">
        <v>0</v>
      </c>
      <c r="J39" s="27">
        <f t="shared" si="5"/>
        <v>53.220888614685968</v>
      </c>
      <c r="K39" s="27">
        <f t="shared" si="6"/>
        <v>53.220888614685968</v>
      </c>
      <c r="L39" s="27" t="e">
        <f t="shared" si="7"/>
        <v>#DIV/0!</v>
      </c>
      <c r="M39" s="7"/>
    </row>
    <row r="40" spans="1:13" ht="15.75" x14ac:dyDescent="0.25">
      <c r="A40" s="57" t="s">
        <v>222</v>
      </c>
      <c r="B40" s="58" t="s">
        <v>170</v>
      </c>
      <c r="C40" s="59" t="s">
        <v>223</v>
      </c>
      <c r="D40" s="60">
        <f t="shared" ref="D40:D43" si="15">E40+F40</f>
        <v>143697993.55000001</v>
      </c>
      <c r="E40" s="60">
        <v>143697993.55000001</v>
      </c>
      <c r="F40" s="60">
        <v>0</v>
      </c>
      <c r="G40" s="60">
        <f t="shared" ref="G40:G43" si="16">H40+I40</f>
        <v>78322936.450000003</v>
      </c>
      <c r="H40" s="60">
        <v>78322936.450000003</v>
      </c>
      <c r="I40" s="60">
        <v>0</v>
      </c>
      <c r="J40" s="27">
        <f t="shared" si="5"/>
        <v>54.505240132491735</v>
      </c>
      <c r="K40" s="27">
        <f t="shared" si="6"/>
        <v>54.505240132491735</v>
      </c>
      <c r="L40" s="27" t="e">
        <f t="shared" si="7"/>
        <v>#DIV/0!</v>
      </c>
      <c r="M40" s="7"/>
    </row>
    <row r="41" spans="1:13" ht="15.75" x14ac:dyDescent="0.25">
      <c r="A41" s="57" t="s">
        <v>342</v>
      </c>
      <c r="B41" s="58" t="s">
        <v>170</v>
      </c>
      <c r="C41" s="59" t="s">
        <v>343</v>
      </c>
      <c r="D41" s="60">
        <f t="shared" si="15"/>
        <v>33101156.73</v>
      </c>
      <c r="E41" s="60">
        <v>33101156.73</v>
      </c>
      <c r="F41" s="60">
        <v>0</v>
      </c>
      <c r="G41" s="60">
        <f t="shared" si="16"/>
        <v>21511959.5</v>
      </c>
      <c r="H41" s="60">
        <v>21511959.5</v>
      </c>
      <c r="I41" s="60">
        <v>0</v>
      </c>
      <c r="J41" s="27">
        <f t="shared" ref="J41" si="17">G41/D41*100</f>
        <v>64.988543075606287</v>
      </c>
      <c r="K41" s="27">
        <f t="shared" ref="K41" si="18">H41/E41*100</f>
        <v>64.988543075606287</v>
      </c>
      <c r="L41" s="27" t="e">
        <f t="shared" si="7"/>
        <v>#DIV/0!</v>
      </c>
      <c r="M41" s="7"/>
    </row>
    <row r="42" spans="1:13" ht="31.5" x14ac:dyDescent="0.25">
      <c r="A42" s="57" t="s">
        <v>224</v>
      </c>
      <c r="B42" s="58" t="s">
        <v>170</v>
      </c>
      <c r="C42" s="59" t="s">
        <v>225</v>
      </c>
      <c r="D42" s="60">
        <f t="shared" si="15"/>
        <v>1390470</v>
      </c>
      <c r="E42" s="60">
        <v>1390470</v>
      </c>
      <c r="F42" s="60">
        <v>0</v>
      </c>
      <c r="G42" s="60">
        <f t="shared" si="16"/>
        <v>421811.78</v>
      </c>
      <c r="H42" s="60">
        <v>421811.78</v>
      </c>
      <c r="I42" s="27">
        <v>0</v>
      </c>
      <c r="J42" s="27">
        <f t="shared" si="5"/>
        <v>30.335913755780417</v>
      </c>
      <c r="K42" s="27">
        <f t="shared" si="6"/>
        <v>30.335913755780417</v>
      </c>
      <c r="L42" s="27" t="e">
        <f t="shared" si="7"/>
        <v>#DIV/0!</v>
      </c>
      <c r="M42" s="7"/>
    </row>
    <row r="43" spans="1:13" ht="15.75" x14ac:dyDescent="0.25">
      <c r="A43" s="57" t="s">
        <v>226</v>
      </c>
      <c r="B43" s="58" t="s">
        <v>170</v>
      </c>
      <c r="C43" s="59" t="s">
        <v>227</v>
      </c>
      <c r="D43" s="60">
        <f t="shared" si="15"/>
        <v>17529337.829999998</v>
      </c>
      <c r="E43" s="60">
        <v>17529337.829999998</v>
      </c>
      <c r="F43" s="60">
        <v>0</v>
      </c>
      <c r="G43" s="60">
        <f t="shared" si="16"/>
        <v>10102620.01</v>
      </c>
      <c r="H43" s="60">
        <v>10102620.01</v>
      </c>
      <c r="I43" s="27">
        <v>0</v>
      </c>
      <c r="J43" s="27">
        <f t="shared" si="5"/>
        <v>57.632639110361652</v>
      </c>
      <c r="K43" s="27">
        <f t="shared" si="6"/>
        <v>57.632639110361652</v>
      </c>
      <c r="L43" s="27" t="e">
        <f t="shared" si="7"/>
        <v>#DIV/0!</v>
      </c>
      <c r="M43" s="7"/>
    </row>
    <row r="44" spans="1:13" ht="15.75" x14ac:dyDescent="0.25">
      <c r="A44" s="47" t="s">
        <v>228</v>
      </c>
      <c r="B44" s="48" t="s">
        <v>170</v>
      </c>
      <c r="C44" s="49" t="s">
        <v>229</v>
      </c>
      <c r="D44" s="50">
        <f>D45+D46</f>
        <v>37210522</v>
      </c>
      <c r="E44" s="50">
        <f t="shared" ref="E44:I44" si="19">E45+E46</f>
        <v>36654200</v>
      </c>
      <c r="F44" s="50">
        <f t="shared" si="19"/>
        <v>556322</v>
      </c>
      <c r="G44" s="50">
        <f>H44+I44</f>
        <v>20727855.859999999</v>
      </c>
      <c r="H44" s="50">
        <f t="shared" si="19"/>
        <v>20452794.32</v>
      </c>
      <c r="I44" s="50">
        <f t="shared" si="19"/>
        <v>275061.53999999998</v>
      </c>
      <c r="J44" s="50">
        <f t="shared" si="5"/>
        <v>55.704286706862106</v>
      </c>
      <c r="K44" s="50">
        <f t="shared" si="6"/>
        <v>55.799319914225386</v>
      </c>
      <c r="L44" s="50">
        <f t="shared" si="7"/>
        <v>49.442865822311532</v>
      </c>
      <c r="M44" s="7"/>
    </row>
    <row r="45" spans="1:13" ht="15.75" x14ac:dyDescent="0.25">
      <c r="A45" s="57" t="s">
        <v>230</v>
      </c>
      <c r="B45" s="58" t="s">
        <v>170</v>
      </c>
      <c r="C45" s="59" t="s">
        <v>231</v>
      </c>
      <c r="D45" s="60">
        <f>E45+F45</f>
        <v>32870522</v>
      </c>
      <c r="E45" s="60">
        <v>32314200</v>
      </c>
      <c r="F45" s="60">
        <v>556322</v>
      </c>
      <c r="G45" s="60">
        <f>H45+I45</f>
        <v>18412365.629999999</v>
      </c>
      <c r="H45" s="60">
        <v>18137304.09</v>
      </c>
      <c r="I45" s="60">
        <v>275061.53999999998</v>
      </c>
      <c r="J45" s="27">
        <f t="shared" si="5"/>
        <v>56.014825776116361</v>
      </c>
      <c r="K45" s="27">
        <f t="shared" si="6"/>
        <v>56.127968787715623</v>
      </c>
      <c r="L45" s="27">
        <f t="shared" si="7"/>
        <v>49.442865822311532</v>
      </c>
      <c r="M45" s="7"/>
    </row>
    <row r="46" spans="1:13" ht="31.5" x14ac:dyDescent="0.25">
      <c r="A46" s="57" t="s">
        <v>232</v>
      </c>
      <c r="B46" s="58" t="s">
        <v>170</v>
      </c>
      <c r="C46" s="59" t="s">
        <v>233</v>
      </c>
      <c r="D46" s="60">
        <f>E46+F46</f>
        <v>4340000</v>
      </c>
      <c r="E46" s="60">
        <v>4340000</v>
      </c>
      <c r="F46" s="60">
        <v>0</v>
      </c>
      <c r="G46" s="60">
        <f>H46+I46</f>
        <v>2315490.23</v>
      </c>
      <c r="H46" s="60">
        <v>2315490.23</v>
      </c>
      <c r="I46" s="60"/>
      <c r="J46" s="27">
        <f t="shared" si="5"/>
        <v>53.352309447004608</v>
      </c>
      <c r="K46" s="27">
        <f t="shared" si="6"/>
        <v>53.352309447004608</v>
      </c>
      <c r="L46" s="27" t="e">
        <f t="shared" si="7"/>
        <v>#DIV/0!</v>
      </c>
      <c r="M46" s="7"/>
    </row>
    <row r="47" spans="1:13" ht="15.75" x14ac:dyDescent="0.25">
      <c r="A47" s="47" t="s">
        <v>320</v>
      </c>
      <c r="B47" s="48" t="s">
        <v>170</v>
      </c>
      <c r="C47" s="49" t="s">
        <v>322</v>
      </c>
      <c r="D47" s="61">
        <f t="shared" ref="D47:I47" si="20">D48</f>
        <v>50000</v>
      </c>
      <c r="E47" s="61">
        <f t="shared" si="20"/>
        <v>50000</v>
      </c>
      <c r="F47" s="61">
        <f t="shared" si="20"/>
        <v>0</v>
      </c>
      <c r="G47" s="61">
        <f t="shared" si="20"/>
        <v>30000</v>
      </c>
      <c r="H47" s="61">
        <f t="shared" si="20"/>
        <v>30000</v>
      </c>
      <c r="I47" s="61">
        <f t="shared" si="20"/>
        <v>0</v>
      </c>
      <c r="J47" s="50">
        <f t="shared" si="5"/>
        <v>60</v>
      </c>
      <c r="K47" s="50">
        <f t="shared" si="6"/>
        <v>60</v>
      </c>
      <c r="L47" s="50" t="e">
        <f t="shared" si="7"/>
        <v>#DIV/0!</v>
      </c>
      <c r="M47" s="7"/>
    </row>
    <row r="48" spans="1:13" ht="31.5" x14ac:dyDescent="0.25">
      <c r="A48" s="57" t="s">
        <v>321</v>
      </c>
      <c r="B48" s="58" t="s">
        <v>170</v>
      </c>
      <c r="C48" s="59" t="s">
        <v>323</v>
      </c>
      <c r="D48" s="60">
        <f>E48+F48</f>
        <v>50000</v>
      </c>
      <c r="E48" s="60">
        <v>50000</v>
      </c>
      <c r="F48" s="60">
        <v>0</v>
      </c>
      <c r="G48" s="60">
        <f>H48+I48</f>
        <v>30000</v>
      </c>
      <c r="H48" s="60">
        <v>30000</v>
      </c>
      <c r="I48" s="60">
        <v>0</v>
      </c>
      <c r="J48" s="27">
        <f t="shared" si="5"/>
        <v>60</v>
      </c>
      <c r="K48" s="27">
        <f t="shared" si="6"/>
        <v>60</v>
      </c>
      <c r="L48" s="27" t="e">
        <f t="shared" si="7"/>
        <v>#DIV/0!</v>
      </c>
      <c r="M48" s="7"/>
    </row>
    <row r="49" spans="1:13" ht="15.75" x14ac:dyDescent="0.25">
      <c r="A49" s="47" t="s">
        <v>234</v>
      </c>
      <c r="B49" s="48" t="s">
        <v>170</v>
      </c>
      <c r="C49" s="49" t="s">
        <v>235</v>
      </c>
      <c r="D49" s="50">
        <f t="shared" ref="D49:I49" si="21">SUM(D50:D53)</f>
        <v>17250480</v>
      </c>
      <c r="E49" s="50">
        <f t="shared" si="21"/>
        <v>16725680</v>
      </c>
      <c r="F49" s="50">
        <f t="shared" si="21"/>
        <v>524800</v>
      </c>
      <c r="G49" s="50">
        <f t="shared" si="21"/>
        <v>8690161.0500000007</v>
      </c>
      <c r="H49" s="50">
        <f t="shared" si="21"/>
        <v>8408401.0500000007</v>
      </c>
      <c r="I49" s="50">
        <f t="shared" si="21"/>
        <v>281760</v>
      </c>
      <c r="J49" s="50">
        <f t="shared" si="5"/>
        <v>50.376343440878166</v>
      </c>
      <c r="K49" s="50">
        <f t="shared" si="6"/>
        <v>50.272401779778164</v>
      </c>
      <c r="L49" s="50">
        <f t="shared" si="7"/>
        <v>53.689024390243901</v>
      </c>
      <c r="M49" s="7"/>
    </row>
    <row r="50" spans="1:13" ht="15.75" x14ac:dyDescent="0.25">
      <c r="A50" s="57" t="s">
        <v>236</v>
      </c>
      <c r="B50" s="58" t="s">
        <v>170</v>
      </c>
      <c r="C50" s="59" t="s">
        <v>237</v>
      </c>
      <c r="D50" s="60">
        <f>E50+F50</f>
        <v>2973800</v>
      </c>
      <c r="E50" s="60">
        <v>2449000</v>
      </c>
      <c r="F50" s="60">
        <v>524800</v>
      </c>
      <c r="G50" s="60">
        <f>H50+I50</f>
        <v>2380042.02</v>
      </c>
      <c r="H50" s="60">
        <v>2098282.02</v>
      </c>
      <c r="I50" s="60">
        <v>281760</v>
      </c>
      <c r="J50" s="27">
        <f t="shared" si="5"/>
        <v>80.033694935772417</v>
      </c>
      <c r="K50" s="27">
        <f t="shared" si="6"/>
        <v>85.679135157207014</v>
      </c>
      <c r="L50" s="27">
        <f t="shared" si="7"/>
        <v>53.689024390243901</v>
      </c>
      <c r="M50" s="7"/>
    </row>
    <row r="51" spans="1:13" ht="15.75" x14ac:dyDescent="0.25">
      <c r="A51" s="57" t="s">
        <v>238</v>
      </c>
      <c r="B51" s="58" t="s">
        <v>170</v>
      </c>
      <c r="C51" s="59" t="s">
        <v>239</v>
      </c>
      <c r="D51" s="60">
        <f t="shared" ref="D51:D53" si="22">E51+F51</f>
        <v>10530000</v>
      </c>
      <c r="E51" s="60">
        <v>10530000</v>
      </c>
      <c r="F51" s="60">
        <v>0</v>
      </c>
      <c r="G51" s="60">
        <f t="shared" ref="G51:G53" si="23">H51+I51</f>
        <v>4792682.9000000004</v>
      </c>
      <c r="H51" s="60">
        <v>4792682.9000000004</v>
      </c>
      <c r="I51" s="60">
        <v>0</v>
      </c>
      <c r="J51" s="27">
        <f t="shared" si="5"/>
        <v>45.514557454890792</v>
      </c>
      <c r="K51" s="27">
        <f t="shared" si="6"/>
        <v>45.514557454890792</v>
      </c>
      <c r="L51" s="27" t="e">
        <f t="shared" si="7"/>
        <v>#DIV/0!</v>
      </c>
      <c r="M51" s="7"/>
    </row>
    <row r="52" spans="1:13" ht="15.75" x14ac:dyDescent="0.25">
      <c r="A52" s="57"/>
      <c r="B52" s="58" t="s">
        <v>170</v>
      </c>
      <c r="C52" s="59" t="s">
        <v>352</v>
      </c>
      <c r="D52" s="60">
        <f>E52+F52</f>
        <v>1437600</v>
      </c>
      <c r="E52" s="60">
        <v>1437600</v>
      </c>
      <c r="F52" s="60"/>
      <c r="G52" s="60">
        <f t="shared" si="23"/>
        <v>310000</v>
      </c>
      <c r="H52" s="60">
        <v>310000</v>
      </c>
      <c r="I52" s="60"/>
      <c r="J52" s="27">
        <f t="shared" si="5"/>
        <v>21.563717306622149</v>
      </c>
      <c r="K52" s="27">
        <f t="shared" si="6"/>
        <v>21.563717306622149</v>
      </c>
      <c r="L52" s="27" t="e">
        <f t="shared" si="7"/>
        <v>#DIV/0!</v>
      </c>
      <c r="M52" s="7"/>
    </row>
    <row r="53" spans="1:13" ht="31.5" x14ac:dyDescent="0.25">
      <c r="A53" s="57" t="s">
        <v>240</v>
      </c>
      <c r="B53" s="58" t="s">
        <v>170</v>
      </c>
      <c r="C53" s="59" t="s">
        <v>405</v>
      </c>
      <c r="D53" s="60">
        <f t="shared" si="22"/>
        <v>2309080</v>
      </c>
      <c r="E53" s="60">
        <v>2309080</v>
      </c>
      <c r="F53" s="60">
        <v>0</v>
      </c>
      <c r="G53" s="60">
        <f t="shared" si="23"/>
        <v>1207436.1299999999</v>
      </c>
      <c r="H53" s="60">
        <v>1207436.1299999999</v>
      </c>
      <c r="I53" s="60">
        <v>0</v>
      </c>
      <c r="J53" s="27">
        <f t="shared" si="5"/>
        <v>52.290788106085543</v>
      </c>
      <c r="K53" s="27">
        <f t="shared" si="6"/>
        <v>52.290788106085543</v>
      </c>
      <c r="L53" s="27" t="e">
        <f t="shared" si="7"/>
        <v>#DIV/0!</v>
      </c>
      <c r="M53" s="7"/>
    </row>
    <row r="54" spans="1:13" ht="15.75" x14ac:dyDescent="0.25">
      <c r="A54" s="47" t="s">
        <v>241</v>
      </c>
      <c r="B54" s="48" t="s">
        <v>170</v>
      </c>
      <c r="C54" s="49" t="s">
        <v>242</v>
      </c>
      <c r="D54" s="50">
        <f t="shared" ref="D54:I54" si="24">D55+D56</f>
        <v>1039798</v>
      </c>
      <c r="E54" s="50">
        <f t="shared" si="24"/>
        <v>493398</v>
      </c>
      <c r="F54" s="50">
        <f t="shared" si="24"/>
        <v>546400</v>
      </c>
      <c r="G54" s="50">
        <f t="shared" si="24"/>
        <v>210305</v>
      </c>
      <c r="H54" s="50">
        <f t="shared" si="24"/>
        <v>21229</v>
      </c>
      <c r="I54" s="50">
        <f t="shared" si="24"/>
        <v>189076</v>
      </c>
      <c r="J54" s="50">
        <f t="shared" si="5"/>
        <v>20.2255630420524</v>
      </c>
      <c r="K54" s="50">
        <f t="shared" si="6"/>
        <v>4.3026116846845746</v>
      </c>
      <c r="L54" s="50">
        <f t="shared" si="7"/>
        <v>34.603953147877014</v>
      </c>
      <c r="M54" s="7"/>
    </row>
    <row r="55" spans="1:13" ht="15.75" x14ac:dyDescent="0.25">
      <c r="A55" s="57" t="s">
        <v>243</v>
      </c>
      <c r="B55" s="58" t="s">
        <v>170</v>
      </c>
      <c r="C55" s="59" t="s">
        <v>244</v>
      </c>
      <c r="D55" s="60">
        <f>E55+F55</f>
        <v>519798</v>
      </c>
      <c r="E55" s="60">
        <v>493398</v>
      </c>
      <c r="F55" s="60">
        <v>26400</v>
      </c>
      <c r="G55" s="60">
        <f>H55+I55</f>
        <v>43305</v>
      </c>
      <c r="H55" s="60">
        <v>21229</v>
      </c>
      <c r="I55" s="60">
        <v>22076</v>
      </c>
      <c r="J55" s="27">
        <f t="shared" si="5"/>
        <v>8.3311209354403069</v>
      </c>
      <c r="K55" s="27">
        <f t="shared" si="6"/>
        <v>4.3026116846845746</v>
      </c>
      <c r="L55" s="27">
        <f t="shared" si="7"/>
        <v>83.621212121212125</v>
      </c>
      <c r="M55" s="7"/>
    </row>
    <row r="56" spans="1:13" ht="31.5" x14ac:dyDescent="0.25">
      <c r="A56" s="57" t="s">
        <v>245</v>
      </c>
      <c r="B56" s="58" t="s">
        <v>170</v>
      </c>
      <c r="C56" s="59" t="s">
        <v>246</v>
      </c>
      <c r="D56" s="60">
        <f>E56+F56</f>
        <v>520000</v>
      </c>
      <c r="E56" s="60">
        <v>0</v>
      </c>
      <c r="F56" s="60">
        <v>520000</v>
      </c>
      <c r="G56" s="60">
        <f>H56+I56</f>
        <v>167000</v>
      </c>
      <c r="H56" s="60">
        <v>0</v>
      </c>
      <c r="I56" s="60">
        <v>167000</v>
      </c>
      <c r="J56" s="27">
        <f t="shared" si="5"/>
        <v>32.11538461538462</v>
      </c>
      <c r="K56" s="27" t="e">
        <f t="shared" si="6"/>
        <v>#DIV/0!</v>
      </c>
      <c r="L56" s="27">
        <f t="shared" si="7"/>
        <v>32.11538461538462</v>
      </c>
      <c r="M56" s="7"/>
    </row>
    <row r="57" spans="1:13" ht="47.25" x14ac:dyDescent="0.25">
      <c r="A57" s="47" t="s">
        <v>247</v>
      </c>
      <c r="B57" s="48" t="s">
        <v>170</v>
      </c>
      <c r="C57" s="49" t="s">
        <v>248</v>
      </c>
      <c r="D57" s="50">
        <f t="shared" ref="D57:I57" si="25">D58</f>
        <v>10000</v>
      </c>
      <c r="E57" s="50">
        <f t="shared" si="25"/>
        <v>10000</v>
      </c>
      <c r="F57" s="50">
        <f t="shared" si="25"/>
        <v>0</v>
      </c>
      <c r="G57" s="50">
        <f t="shared" si="25"/>
        <v>0</v>
      </c>
      <c r="H57" s="50">
        <f t="shared" si="25"/>
        <v>0</v>
      </c>
      <c r="I57" s="50">
        <f t="shared" si="25"/>
        <v>0</v>
      </c>
      <c r="J57" s="50">
        <f t="shared" si="5"/>
        <v>0</v>
      </c>
      <c r="K57" s="50">
        <f t="shared" si="6"/>
        <v>0</v>
      </c>
      <c r="L57" s="50" t="e">
        <f t="shared" si="7"/>
        <v>#DIV/0!</v>
      </c>
      <c r="M57" s="7"/>
    </row>
    <row r="58" spans="1:13" ht="31.5" x14ac:dyDescent="0.25">
      <c r="A58" s="57" t="s">
        <v>249</v>
      </c>
      <c r="B58" s="58" t="s">
        <v>170</v>
      </c>
      <c r="C58" s="59" t="s">
        <v>250</v>
      </c>
      <c r="D58" s="60">
        <f>E58+F58</f>
        <v>10000</v>
      </c>
      <c r="E58" s="60">
        <v>10000</v>
      </c>
      <c r="F58" s="60">
        <v>0</v>
      </c>
      <c r="G58" s="60">
        <f>H58+I58</f>
        <v>0</v>
      </c>
      <c r="H58" s="60"/>
      <c r="I58" s="60">
        <v>0</v>
      </c>
      <c r="J58" s="27">
        <f t="shared" si="5"/>
        <v>0</v>
      </c>
      <c r="K58" s="27">
        <f t="shared" si="6"/>
        <v>0</v>
      </c>
      <c r="L58" s="27" t="e">
        <f t="shared" si="7"/>
        <v>#DIV/0!</v>
      </c>
      <c r="M58" s="7"/>
    </row>
    <row r="59" spans="1:13" ht="78.75" x14ac:dyDescent="0.25">
      <c r="A59" s="47" t="s">
        <v>251</v>
      </c>
      <c r="B59" s="48" t="s">
        <v>170</v>
      </c>
      <c r="C59" s="49" t="s">
        <v>252</v>
      </c>
      <c r="D59" s="50">
        <f t="shared" ref="D59:G59" si="26">D61</f>
        <v>0</v>
      </c>
      <c r="E59" s="50">
        <f>E61+E60</f>
        <v>15701100</v>
      </c>
      <c r="F59" s="50">
        <f>F61+F60</f>
        <v>1373000</v>
      </c>
      <c r="G59" s="50">
        <f t="shared" si="26"/>
        <v>0</v>
      </c>
      <c r="H59" s="50">
        <f>H61+H60</f>
        <v>7948600</v>
      </c>
      <c r="I59" s="50">
        <f>I61+I60</f>
        <v>752428.83</v>
      </c>
      <c r="J59" s="50" t="e">
        <f t="shared" si="5"/>
        <v>#DIV/0!</v>
      </c>
      <c r="K59" s="50">
        <f t="shared" si="6"/>
        <v>50.624478539720151</v>
      </c>
      <c r="L59" s="50">
        <f t="shared" si="7"/>
        <v>54.801808448652579</v>
      </c>
      <c r="M59" s="7"/>
    </row>
    <row r="60" spans="1:13" ht="31.5" x14ac:dyDescent="0.25">
      <c r="A60" s="57" t="s">
        <v>253</v>
      </c>
      <c r="B60" s="48"/>
      <c r="C60" s="59" t="s">
        <v>353</v>
      </c>
      <c r="D60" s="50"/>
      <c r="E60" s="27">
        <v>15701100</v>
      </c>
      <c r="F60" s="50"/>
      <c r="G60" s="50"/>
      <c r="H60" s="27">
        <v>7948600</v>
      </c>
      <c r="I60" s="50"/>
      <c r="J60" s="50"/>
      <c r="K60" s="50"/>
      <c r="L60" s="50"/>
      <c r="M60" s="7"/>
    </row>
    <row r="61" spans="1:13" ht="32.25" thickBot="1" x14ac:dyDescent="0.3">
      <c r="A61" s="57" t="s">
        <v>253</v>
      </c>
      <c r="B61" s="58" t="s">
        <v>170</v>
      </c>
      <c r="C61" s="59" t="s">
        <v>254</v>
      </c>
      <c r="D61" s="60"/>
      <c r="E61" s="60"/>
      <c r="F61" s="60">
        <v>1373000</v>
      </c>
      <c r="G61" s="60"/>
      <c r="H61" s="60"/>
      <c r="I61" s="60">
        <v>752428.83</v>
      </c>
      <c r="J61" s="27" t="e">
        <f t="shared" si="5"/>
        <v>#DIV/0!</v>
      </c>
      <c r="K61" s="27" t="e">
        <f t="shared" si="6"/>
        <v>#DIV/0!</v>
      </c>
      <c r="L61" s="27">
        <f t="shared" si="7"/>
        <v>54.801808448652579</v>
      </c>
      <c r="M61" s="7"/>
    </row>
    <row r="62" spans="1:13" ht="16.5" thickBot="1" x14ac:dyDescent="0.3">
      <c r="A62" s="39"/>
      <c r="B62" s="39"/>
      <c r="C62" s="39"/>
      <c r="D62" s="39"/>
      <c r="E62" s="39"/>
      <c r="F62" s="39"/>
      <c r="G62" s="39"/>
      <c r="H62" s="39"/>
      <c r="I62" s="39"/>
      <c r="J62" s="39"/>
      <c r="K62" s="39"/>
      <c r="L62" s="39"/>
      <c r="M62" s="3"/>
    </row>
    <row r="63" spans="1:13" ht="54.75" customHeight="1" thickBot="1" x14ac:dyDescent="0.3">
      <c r="A63" s="40" t="s">
        <v>255</v>
      </c>
      <c r="B63" s="41">
        <v>450</v>
      </c>
      <c r="C63" s="42" t="s">
        <v>20</v>
      </c>
      <c r="D63" s="43">
        <f>Доходы!D9-Расходы!D7</f>
        <v>-22568485.039999962</v>
      </c>
      <c r="E63" s="43">
        <f>Доходы!E9-Расходы!E7</f>
        <v>-11702594.00999999</v>
      </c>
      <c r="F63" s="43">
        <f>Доходы!F9-Расходы!F7</f>
        <v>-9920191.0300000012</v>
      </c>
      <c r="G63" s="43">
        <f>Доходы!G9-Расходы!G7</f>
        <v>-7439748.1200000644</v>
      </c>
      <c r="H63" s="43">
        <f>Доходы!H9-Расходы!H7</f>
        <v>-2315380.2000000179</v>
      </c>
      <c r="I63" s="43">
        <f>Доходы!I9-Расходы!I7</f>
        <v>-5124367.9200000018</v>
      </c>
      <c r="J63" s="43"/>
      <c r="K63" s="43"/>
      <c r="L63" s="43"/>
      <c r="M63" s="7"/>
    </row>
    <row r="64" spans="1:13" hidden="1" x14ac:dyDescent="0.25">
      <c r="A64" s="8"/>
      <c r="B64" s="11"/>
      <c r="C64" s="11"/>
      <c r="D64" s="12"/>
      <c r="E64" s="12"/>
      <c r="F64" s="12"/>
      <c r="G64" s="12"/>
      <c r="H64" s="12"/>
      <c r="I64" s="12"/>
      <c r="J64" s="12"/>
      <c r="K64" s="12"/>
      <c r="L64" s="12"/>
      <c r="M64" s="3" t="s">
        <v>164</v>
      </c>
    </row>
  </sheetData>
  <mergeCells count="8">
    <mergeCell ref="J4:J5"/>
    <mergeCell ref="K4:K5"/>
    <mergeCell ref="L4:L5"/>
    <mergeCell ref="A4:A5"/>
    <mergeCell ref="B4:B5"/>
    <mergeCell ref="C4:C5"/>
    <mergeCell ref="D4:F4"/>
    <mergeCell ref="G4:I4"/>
  </mergeCells>
  <pageMargins left="0.78749999999999998" right="0.3152778" top="0.59027779999999996" bottom="0.39374999999999999" header="0" footer="0"/>
  <pageSetup paperSize="9" scale="45" orientation="landscape" r:id="rId1"/>
  <headerFooter>
    <oddFooter>&amp;R&amp;D&amp; СТР. &amp;P</oddFooter>
    <evenFooter>&amp;R&amp;D&amp; СТР. &amp;P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topLeftCell="A4" workbookViewId="0">
      <selection activeCell="D21" sqref="D21"/>
    </sheetView>
  </sheetViews>
  <sheetFormatPr defaultRowHeight="15" x14ac:dyDescent="0.25"/>
  <cols>
    <col min="1" max="1" width="45.42578125" style="1" customWidth="1"/>
    <col min="2" max="2" width="5" style="1" customWidth="1"/>
    <col min="3" max="3" width="23.5703125" style="1" customWidth="1"/>
    <col min="4" max="4" width="18.85546875" style="1" customWidth="1"/>
    <col min="5" max="5" width="16.140625" style="1" customWidth="1"/>
    <col min="6" max="6" width="21.85546875" style="1" customWidth="1"/>
    <col min="7" max="7" width="18.140625" style="1" bestFit="1" customWidth="1"/>
    <col min="8" max="8" width="16.28515625" style="1" customWidth="1"/>
    <col min="9" max="9" width="15" style="1" customWidth="1"/>
    <col min="10" max="10" width="9.7109375" style="1" customWidth="1"/>
    <col min="11" max="16384" width="9.140625" style="1"/>
  </cols>
  <sheetData>
    <row r="1" spans="1:10" ht="10.5" customHeight="1" x14ac:dyDescent="0.25">
      <c r="A1" s="14"/>
      <c r="B1" s="16"/>
      <c r="C1" s="15"/>
      <c r="D1" s="10"/>
      <c r="E1" s="10"/>
      <c r="F1" s="10"/>
      <c r="G1" s="10"/>
      <c r="H1" s="3"/>
      <c r="I1" s="3"/>
      <c r="J1" s="3"/>
    </row>
    <row r="2" spans="1:10" ht="14.1" customHeight="1" x14ac:dyDescent="0.25">
      <c r="A2" s="128"/>
      <c r="B2" s="129"/>
      <c r="C2" s="129"/>
      <c r="D2" s="29" t="s">
        <v>307</v>
      </c>
      <c r="E2" s="29"/>
      <c r="F2" s="29"/>
      <c r="G2" s="44"/>
      <c r="H2" s="31"/>
      <c r="I2" s="31"/>
      <c r="J2" s="3"/>
    </row>
    <row r="3" spans="1:10" ht="14.1" customHeight="1" x14ac:dyDescent="0.25">
      <c r="A3" s="45"/>
      <c r="B3" s="46"/>
      <c r="C3" s="34"/>
      <c r="D3" s="33"/>
      <c r="E3" s="33"/>
      <c r="F3" s="33"/>
      <c r="G3" s="33"/>
      <c r="H3" s="35"/>
      <c r="I3" s="35"/>
      <c r="J3" s="3"/>
    </row>
    <row r="4" spans="1:10" ht="11.45" customHeight="1" x14ac:dyDescent="0.25">
      <c r="A4" s="125" t="s">
        <v>0</v>
      </c>
      <c r="B4" s="125" t="s">
        <v>1</v>
      </c>
      <c r="C4" s="125" t="s">
        <v>256</v>
      </c>
      <c r="D4" s="127" t="s">
        <v>3</v>
      </c>
      <c r="E4" s="122"/>
      <c r="F4" s="122"/>
      <c r="G4" s="122" t="s">
        <v>4</v>
      </c>
      <c r="H4" s="122"/>
      <c r="I4" s="122"/>
      <c r="J4" s="5"/>
    </row>
    <row r="5" spans="1:10" ht="139.5" customHeight="1" x14ac:dyDescent="0.25">
      <c r="A5" s="126"/>
      <c r="B5" s="126"/>
      <c r="C5" s="126"/>
      <c r="D5" s="18" t="s">
        <v>5</v>
      </c>
      <c r="E5" s="18" t="s">
        <v>7</v>
      </c>
      <c r="F5" s="18" t="s">
        <v>8</v>
      </c>
      <c r="G5" s="18" t="s">
        <v>6</v>
      </c>
      <c r="H5" s="18" t="s">
        <v>7</v>
      </c>
      <c r="I5" s="18" t="s">
        <v>8</v>
      </c>
      <c r="J5" s="5"/>
    </row>
    <row r="6" spans="1:10" ht="11.45" customHeight="1" thickBot="1" x14ac:dyDescent="0.3">
      <c r="A6" s="18" t="s">
        <v>9</v>
      </c>
      <c r="B6" s="82" t="s">
        <v>10</v>
      </c>
      <c r="C6" s="82" t="s">
        <v>11</v>
      </c>
      <c r="D6" s="83" t="s">
        <v>12</v>
      </c>
      <c r="E6" s="83" t="s">
        <v>13</v>
      </c>
      <c r="F6" s="83" t="s">
        <v>14</v>
      </c>
      <c r="G6" s="83" t="s">
        <v>15</v>
      </c>
      <c r="H6" s="83" t="s">
        <v>16</v>
      </c>
      <c r="I6" s="83" t="s">
        <v>17</v>
      </c>
      <c r="J6" s="5"/>
    </row>
    <row r="7" spans="1:10" ht="51.75" customHeight="1" x14ac:dyDescent="0.25">
      <c r="A7" s="77" t="s">
        <v>257</v>
      </c>
      <c r="B7" s="86" t="s">
        <v>258</v>
      </c>
      <c r="C7" s="87" t="s">
        <v>20</v>
      </c>
      <c r="D7" s="88">
        <f>D9+D20</f>
        <v>22568485.039999992</v>
      </c>
      <c r="E7" s="88">
        <f>E9+E20</f>
        <v>11702594.00999999</v>
      </c>
      <c r="F7" s="89">
        <f>F20</f>
        <v>9920191.0300000012</v>
      </c>
      <c r="G7" s="88">
        <f>G9+G20</f>
        <v>7439748.1200000197</v>
      </c>
      <c r="H7" s="88">
        <f>H9+H20</f>
        <v>2315380.2000000179</v>
      </c>
      <c r="I7" s="90">
        <f>I9+I20</f>
        <v>5124367.9200000018</v>
      </c>
      <c r="J7" s="71"/>
    </row>
    <row r="8" spans="1:10" ht="19.5" customHeight="1" x14ac:dyDescent="0.25">
      <c r="A8" s="78" t="s">
        <v>259</v>
      </c>
      <c r="B8" s="91"/>
      <c r="C8" s="92"/>
      <c r="D8" s="92"/>
      <c r="E8" s="92"/>
      <c r="F8" s="92"/>
      <c r="G8" s="92"/>
      <c r="H8" s="93"/>
      <c r="I8" s="94"/>
      <c r="J8" s="71"/>
    </row>
    <row r="9" spans="1:10" ht="22.5" customHeight="1" x14ac:dyDescent="0.25">
      <c r="A9" s="79" t="s">
        <v>260</v>
      </c>
      <c r="B9" s="95" t="s">
        <v>261</v>
      </c>
      <c r="C9" s="96" t="s">
        <v>20</v>
      </c>
      <c r="D9" s="97">
        <f>E9</f>
        <v>2610000</v>
      </c>
      <c r="E9" s="97">
        <f>E11</f>
        <v>2610000</v>
      </c>
      <c r="F9" s="97" t="s">
        <v>21</v>
      </c>
      <c r="G9" s="72"/>
      <c r="H9" s="72"/>
      <c r="I9" s="98"/>
      <c r="J9" s="71"/>
    </row>
    <row r="10" spans="1:10" ht="12.95" customHeight="1" x14ac:dyDescent="0.25">
      <c r="A10" s="80" t="s">
        <v>262</v>
      </c>
      <c r="B10" s="91"/>
      <c r="C10" s="92"/>
      <c r="D10" s="92"/>
      <c r="E10" s="92"/>
      <c r="F10" s="70"/>
      <c r="G10" s="75"/>
      <c r="H10" s="75"/>
      <c r="I10" s="99"/>
      <c r="J10" s="71"/>
    </row>
    <row r="11" spans="1:10" ht="25.5" customHeight="1" x14ac:dyDescent="0.25">
      <c r="A11" s="81" t="s">
        <v>263</v>
      </c>
      <c r="B11" s="100" t="s">
        <v>261</v>
      </c>
      <c r="C11" s="101" t="s">
        <v>264</v>
      </c>
      <c r="D11" s="97">
        <f>E11</f>
        <v>2610000</v>
      </c>
      <c r="E11" s="97">
        <f>E12</f>
        <v>2610000</v>
      </c>
      <c r="F11" s="74" t="s">
        <v>21</v>
      </c>
      <c r="G11" s="76" t="s">
        <v>21</v>
      </c>
      <c r="H11" s="76" t="s">
        <v>21</v>
      </c>
      <c r="I11" s="102" t="s">
        <v>21</v>
      </c>
      <c r="J11" s="71"/>
    </row>
    <row r="12" spans="1:10" ht="30" customHeight="1" x14ac:dyDescent="0.25">
      <c r="A12" s="81" t="s">
        <v>265</v>
      </c>
      <c r="B12" s="100" t="s">
        <v>261</v>
      </c>
      <c r="C12" s="101" t="s">
        <v>266</v>
      </c>
      <c r="D12" s="97">
        <f>E12</f>
        <v>2610000</v>
      </c>
      <c r="E12" s="97">
        <f>E13</f>
        <v>2610000</v>
      </c>
      <c r="F12" s="97" t="s">
        <v>21</v>
      </c>
      <c r="G12" s="73" t="s">
        <v>21</v>
      </c>
      <c r="H12" s="73" t="s">
        <v>21</v>
      </c>
      <c r="I12" s="103" t="s">
        <v>21</v>
      </c>
      <c r="J12" s="71"/>
    </row>
    <row r="13" spans="1:10" ht="44.25" customHeight="1" x14ac:dyDescent="0.25">
      <c r="A13" s="81" t="s">
        <v>267</v>
      </c>
      <c r="B13" s="100" t="s">
        <v>261</v>
      </c>
      <c r="C13" s="101" t="s">
        <v>268</v>
      </c>
      <c r="D13" s="97">
        <f>E13</f>
        <v>2610000</v>
      </c>
      <c r="E13" s="97">
        <v>2610000</v>
      </c>
      <c r="F13" s="97" t="s">
        <v>21</v>
      </c>
      <c r="G13" s="104" t="s">
        <v>21</v>
      </c>
      <c r="H13" s="104" t="s">
        <v>21</v>
      </c>
      <c r="I13" s="105" t="s">
        <v>21</v>
      </c>
      <c r="J13" s="71"/>
    </row>
    <row r="14" spans="1:10" ht="45.75" customHeight="1" x14ac:dyDescent="0.25">
      <c r="A14" s="81" t="s">
        <v>269</v>
      </c>
      <c r="B14" s="100" t="s">
        <v>261</v>
      </c>
      <c r="C14" s="101" t="s">
        <v>270</v>
      </c>
      <c r="D14" s="97"/>
      <c r="E14" s="97"/>
      <c r="F14" s="97" t="s">
        <v>21</v>
      </c>
      <c r="G14" s="97"/>
      <c r="H14" s="97"/>
      <c r="I14" s="105" t="s">
        <v>21</v>
      </c>
      <c r="J14" s="71"/>
    </row>
    <row r="15" spans="1:10" ht="62.25" customHeight="1" x14ac:dyDescent="0.25">
      <c r="A15" s="81" t="s">
        <v>271</v>
      </c>
      <c r="B15" s="100" t="s">
        <v>261</v>
      </c>
      <c r="C15" s="101" t="s">
        <v>272</v>
      </c>
      <c r="D15" s="97"/>
      <c r="E15" s="97"/>
      <c r="F15" s="97" t="s">
        <v>21</v>
      </c>
      <c r="G15" s="97"/>
      <c r="H15" s="97"/>
      <c r="I15" s="105" t="s">
        <v>21</v>
      </c>
      <c r="J15" s="71"/>
    </row>
    <row r="16" spans="1:10" ht="46.5" customHeight="1" x14ac:dyDescent="0.25">
      <c r="A16" s="81" t="s">
        <v>273</v>
      </c>
      <c r="B16" s="100" t="s">
        <v>261</v>
      </c>
      <c r="C16" s="101" t="s">
        <v>274</v>
      </c>
      <c r="D16" s="97"/>
      <c r="E16" s="97"/>
      <c r="F16" s="97" t="s">
        <v>21</v>
      </c>
      <c r="G16" s="97"/>
      <c r="H16" s="97"/>
      <c r="I16" s="105" t="s">
        <v>21</v>
      </c>
      <c r="J16" s="71"/>
    </row>
    <row r="17" spans="1:10" ht="38.25" customHeight="1" x14ac:dyDescent="0.25">
      <c r="A17" s="81" t="s">
        <v>275</v>
      </c>
      <c r="B17" s="100" t="s">
        <v>261</v>
      </c>
      <c r="C17" s="101" t="s">
        <v>276</v>
      </c>
      <c r="D17" s="97"/>
      <c r="E17" s="97"/>
      <c r="F17" s="97" t="s">
        <v>21</v>
      </c>
      <c r="G17" s="97"/>
      <c r="H17" s="97"/>
      <c r="I17" s="105" t="s">
        <v>21</v>
      </c>
      <c r="J17" s="71"/>
    </row>
    <row r="18" spans="1:10" ht="24.75" customHeight="1" x14ac:dyDescent="0.25">
      <c r="A18" s="79" t="s">
        <v>277</v>
      </c>
      <c r="B18" s="95" t="s">
        <v>278</v>
      </c>
      <c r="C18" s="96" t="s">
        <v>20</v>
      </c>
      <c r="D18" s="97" t="s">
        <v>21</v>
      </c>
      <c r="E18" s="97" t="s">
        <v>21</v>
      </c>
      <c r="F18" s="97" t="s">
        <v>21</v>
      </c>
      <c r="G18" s="97" t="s">
        <v>21</v>
      </c>
      <c r="H18" s="97" t="s">
        <v>21</v>
      </c>
      <c r="I18" s="106" t="s">
        <v>21</v>
      </c>
      <c r="J18" s="71"/>
    </row>
    <row r="19" spans="1:10" ht="15" customHeight="1" x14ac:dyDescent="0.25">
      <c r="A19" s="80" t="s">
        <v>262</v>
      </c>
      <c r="B19" s="91"/>
      <c r="C19" s="92"/>
      <c r="D19" s="92"/>
      <c r="E19" s="92"/>
      <c r="F19" s="92"/>
      <c r="G19" s="92"/>
      <c r="H19" s="92"/>
      <c r="I19" s="107"/>
      <c r="J19" s="71"/>
    </row>
    <row r="20" spans="1:10" ht="24.75" customHeight="1" x14ac:dyDescent="0.25">
      <c r="A20" s="79" t="s">
        <v>279</v>
      </c>
      <c r="B20" s="95" t="s">
        <v>280</v>
      </c>
      <c r="C20" s="96" t="s">
        <v>20</v>
      </c>
      <c r="D20" s="97">
        <f>E20+F20+945700</f>
        <v>19958485.039999992</v>
      </c>
      <c r="E20" s="97">
        <f>E21</f>
        <v>9092594.0099999905</v>
      </c>
      <c r="F20" s="97">
        <f>F21</f>
        <v>9920191.0300000012</v>
      </c>
      <c r="G20" s="108">
        <f>H20+I20</f>
        <v>7439748.1200000197</v>
      </c>
      <c r="H20" s="97">
        <f>H21</f>
        <v>2315380.2000000179</v>
      </c>
      <c r="I20" s="106">
        <f>I21</f>
        <v>5124367.9200000018</v>
      </c>
      <c r="J20" s="71"/>
    </row>
    <row r="21" spans="1:10" ht="33.75" customHeight="1" x14ac:dyDescent="0.25">
      <c r="A21" s="81" t="s">
        <v>281</v>
      </c>
      <c r="B21" s="100" t="s">
        <v>280</v>
      </c>
      <c r="C21" s="101" t="s">
        <v>282</v>
      </c>
      <c r="D21" s="97">
        <f>E21+F21</f>
        <v>19012785.039999992</v>
      </c>
      <c r="E21" s="97">
        <f>E22+E27</f>
        <v>9092594.0099999905</v>
      </c>
      <c r="F21" s="97">
        <f>F22+F27</f>
        <v>9920191.0300000012</v>
      </c>
      <c r="G21" s="97">
        <f t="shared" ref="G21:G31" si="0">H21+I21</f>
        <v>7439748.1200000197</v>
      </c>
      <c r="H21" s="97">
        <f>H22+H27</f>
        <v>2315380.2000000179</v>
      </c>
      <c r="I21" s="106">
        <f>I22+I27</f>
        <v>5124367.9200000018</v>
      </c>
      <c r="J21" s="71"/>
    </row>
    <row r="22" spans="1:10" ht="24.75" customHeight="1" x14ac:dyDescent="0.25">
      <c r="A22" s="79" t="s">
        <v>283</v>
      </c>
      <c r="B22" s="95" t="s">
        <v>284</v>
      </c>
      <c r="C22" s="96" t="s">
        <v>20</v>
      </c>
      <c r="D22" s="97">
        <f t="shared" ref="D22:D31" si="1">E22+F22</f>
        <v>-586986704.97000003</v>
      </c>
      <c r="E22" s="97">
        <f>E23</f>
        <v>-444368696</v>
      </c>
      <c r="F22" s="97">
        <f>F23</f>
        <v>-142618008.97</v>
      </c>
      <c r="G22" s="104">
        <f t="shared" si="0"/>
        <v>-289592667.69</v>
      </c>
      <c r="H22" s="104">
        <f>H23</f>
        <v>-243610902.28</v>
      </c>
      <c r="I22" s="106">
        <f>I23</f>
        <v>-45981765.409999996</v>
      </c>
      <c r="J22" s="71"/>
    </row>
    <row r="23" spans="1:10" ht="15" customHeight="1" x14ac:dyDescent="0.25">
      <c r="A23" s="81" t="s">
        <v>285</v>
      </c>
      <c r="B23" s="100" t="s">
        <v>284</v>
      </c>
      <c r="C23" s="101" t="s">
        <v>286</v>
      </c>
      <c r="D23" s="97">
        <f t="shared" si="1"/>
        <v>-586986704.97000003</v>
      </c>
      <c r="E23" s="97">
        <f>E24</f>
        <v>-444368696</v>
      </c>
      <c r="F23" s="97">
        <f>F24</f>
        <v>-142618008.97</v>
      </c>
      <c r="G23" s="104">
        <f t="shared" si="0"/>
        <v>-289592667.69</v>
      </c>
      <c r="H23" s="104">
        <f>H24</f>
        <v>-243610902.28</v>
      </c>
      <c r="I23" s="106">
        <f>I24</f>
        <v>-45981765.409999996</v>
      </c>
      <c r="J23" s="71"/>
    </row>
    <row r="24" spans="1:10" ht="34.5" customHeight="1" x14ac:dyDescent="0.25">
      <c r="A24" s="81" t="s">
        <v>287</v>
      </c>
      <c r="B24" s="100" t="s">
        <v>284</v>
      </c>
      <c r="C24" s="101" t="s">
        <v>288</v>
      </c>
      <c r="D24" s="97">
        <f t="shared" si="1"/>
        <v>-586986704.97000003</v>
      </c>
      <c r="E24" s="97">
        <f>E25+E26</f>
        <v>-444368696</v>
      </c>
      <c r="F24" s="97">
        <f>F25+F26</f>
        <v>-142618008.97</v>
      </c>
      <c r="G24" s="104">
        <f t="shared" si="0"/>
        <v>-289592667.69</v>
      </c>
      <c r="H24" s="104">
        <f>H25+H26</f>
        <v>-243610902.28</v>
      </c>
      <c r="I24" s="105">
        <f>I25+I26</f>
        <v>-45981765.409999996</v>
      </c>
      <c r="J24" s="71"/>
    </row>
    <row r="25" spans="1:10" ht="30.75" customHeight="1" x14ac:dyDescent="0.25">
      <c r="A25" s="81" t="s">
        <v>289</v>
      </c>
      <c r="B25" s="100" t="s">
        <v>284</v>
      </c>
      <c r="C25" s="101" t="s">
        <v>290</v>
      </c>
      <c r="D25" s="97">
        <f t="shared" si="1"/>
        <v>-444368696</v>
      </c>
      <c r="E25" s="97">
        <f>-(Доходы!E9+Источники!E9)</f>
        <v>-444368696</v>
      </c>
      <c r="F25" s="97"/>
      <c r="G25" s="104">
        <f t="shared" si="0"/>
        <v>-243610902.28</v>
      </c>
      <c r="H25" s="97">
        <f>-(Доходы!H9+Источники!H9)</f>
        <v>-243610902.28</v>
      </c>
      <c r="I25" s="105"/>
      <c r="J25" s="71"/>
    </row>
    <row r="26" spans="1:10" ht="30.75" customHeight="1" x14ac:dyDescent="0.25">
      <c r="A26" s="81" t="s">
        <v>291</v>
      </c>
      <c r="B26" s="100" t="s">
        <v>284</v>
      </c>
      <c r="C26" s="101" t="s">
        <v>292</v>
      </c>
      <c r="D26" s="97">
        <f t="shared" si="1"/>
        <v>-142618008.97</v>
      </c>
      <c r="E26" s="97"/>
      <c r="F26" s="97">
        <f>-(Доходы!F9)</f>
        <v>-142618008.97</v>
      </c>
      <c r="G26" s="104">
        <f t="shared" si="0"/>
        <v>-45981765.409999996</v>
      </c>
      <c r="H26" s="97"/>
      <c r="I26" s="106">
        <f>-(Доходы!I9)</f>
        <v>-45981765.409999996</v>
      </c>
      <c r="J26" s="71"/>
    </row>
    <row r="27" spans="1:10" ht="24.75" customHeight="1" x14ac:dyDescent="0.25">
      <c r="A27" s="79" t="s">
        <v>293</v>
      </c>
      <c r="B27" s="95" t="s">
        <v>294</v>
      </c>
      <c r="C27" s="96" t="s">
        <v>20</v>
      </c>
      <c r="D27" s="97">
        <f t="shared" si="1"/>
        <v>605999490.00999999</v>
      </c>
      <c r="E27" s="97">
        <f>E28</f>
        <v>453461290.00999999</v>
      </c>
      <c r="F27" s="97">
        <f>F28</f>
        <v>152538200</v>
      </c>
      <c r="G27" s="104">
        <f t="shared" si="0"/>
        <v>297032415.81</v>
      </c>
      <c r="H27" s="104">
        <f>H28</f>
        <v>245926282.48000002</v>
      </c>
      <c r="I27" s="106">
        <f>I28</f>
        <v>51106133.329999998</v>
      </c>
      <c r="J27" s="71"/>
    </row>
    <row r="28" spans="1:10" ht="35.25" customHeight="1" x14ac:dyDescent="0.25">
      <c r="A28" s="81" t="s">
        <v>295</v>
      </c>
      <c r="B28" s="100" t="s">
        <v>294</v>
      </c>
      <c r="C28" s="101" t="s">
        <v>296</v>
      </c>
      <c r="D28" s="97">
        <f t="shared" si="1"/>
        <v>605999490.00999999</v>
      </c>
      <c r="E28" s="97">
        <f>E29</f>
        <v>453461290.00999999</v>
      </c>
      <c r="F28" s="97">
        <f>F29</f>
        <v>152538200</v>
      </c>
      <c r="G28" s="104">
        <f t="shared" si="0"/>
        <v>297032415.81</v>
      </c>
      <c r="H28" s="104">
        <f>H29</f>
        <v>245926282.48000002</v>
      </c>
      <c r="I28" s="106">
        <f>I29</f>
        <v>51106133.329999998</v>
      </c>
      <c r="J28" s="71"/>
    </row>
    <row r="29" spans="1:10" ht="36.75" customHeight="1" x14ac:dyDescent="0.25">
      <c r="A29" s="81" t="s">
        <v>297</v>
      </c>
      <c r="B29" s="100" t="s">
        <v>294</v>
      </c>
      <c r="C29" s="101" t="s">
        <v>298</v>
      </c>
      <c r="D29" s="97">
        <f t="shared" si="1"/>
        <v>605999490.00999999</v>
      </c>
      <c r="E29" s="97">
        <f>E30+E31</f>
        <v>453461290.00999999</v>
      </c>
      <c r="F29" s="97">
        <f>F30+F31</f>
        <v>152538200</v>
      </c>
      <c r="G29" s="104">
        <f t="shared" si="0"/>
        <v>297032415.81</v>
      </c>
      <c r="H29" s="104">
        <f>H30+H31</f>
        <v>245926282.48000002</v>
      </c>
      <c r="I29" s="106">
        <f>I30+I31</f>
        <v>51106133.329999998</v>
      </c>
      <c r="J29" s="71"/>
    </row>
    <row r="30" spans="1:10" ht="31.5" customHeight="1" x14ac:dyDescent="0.25">
      <c r="A30" s="81" t="s">
        <v>299</v>
      </c>
      <c r="B30" s="100" t="s">
        <v>294</v>
      </c>
      <c r="C30" s="101" t="s">
        <v>300</v>
      </c>
      <c r="D30" s="97">
        <f t="shared" si="1"/>
        <v>453461290.00999999</v>
      </c>
      <c r="E30" s="97">
        <f>Расходы!E7</f>
        <v>453461290.00999999</v>
      </c>
      <c r="F30" s="97"/>
      <c r="G30" s="104">
        <f t="shared" si="0"/>
        <v>245926282.48000002</v>
      </c>
      <c r="H30" s="104">
        <f>Расходы!H7</f>
        <v>245926282.48000002</v>
      </c>
      <c r="I30" s="105"/>
      <c r="J30" s="71"/>
    </row>
    <row r="31" spans="1:10" ht="31.5" customHeight="1" thickBot="1" x14ac:dyDescent="0.3">
      <c r="A31" s="81" t="s">
        <v>301</v>
      </c>
      <c r="B31" s="109" t="s">
        <v>294</v>
      </c>
      <c r="C31" s="110" t="s">
        <v>302</v>
      </c>
      <c r="D31" s="111">
        <f t="shared" si="1"/>
        <v>152538200</v>
      </c>
      <c r="E31" s="111"/>
      <c r="F31" s="111">
        <f>Расходы!F7</f>
        <v>152538200</v>
      </c>
      <c r="G31" s="112">
        <f t="shared" si="0"/>
        <v>51106133.329999998</v>
      </c>
      <c r="H31" s="112"/>
      <c r="I31" s="113">
        <f>Расходы!I7</f>
        <v>51106133.329999998</v>
      </c>
      <c r="J31" s="71"/>
    </row>
    <row r="32" spans="1:10" hidden="1" x14ac:dyDescent="0.25">
      <c r="A32" s="8"/>
      <c r="B32" s="84"/>
      <c r="C32" s="84"/>
      <c r="D32" s="85"/>
      <c r="E32" s="85"/>
      <c r="F32" s="85"/>
      <c r="G32" s="85"/>
      <c r="H32" s="85"/>
      <c r="I32" s="85"/>
      <c r="J32" s="3" t="s">
        <v>164</v>
      </c>
    </row>
  </sheetData>
  <mergeCells count="6">
    <mergeCell ref="A2:C2"/>
    <mergeCell ref="G4:I4"/>
    <mergeCell ref="A4:A5"/>
    <mergeCell ref="B4:B5"/>
    <mergeCell ref="C4:C5"/>
    <mergeCell ref="D4:F4"/>
  </mergeCells>
  <pageMargins left="0.78749999999999998" right="0.59027779999999996" top="0.59027779999999996" bottom="0.39374999999999999" header="0" footer="0"/>
  <pageSetup paperSize="9" scale="45" orientation="landscape" r:id="rId1"/>
  <headerFooter>
    <oddFooter>&amp;R&amp;D СТР. &amp;P</oddFooter>
    <evenFooter>&amp;R&amp;D СТР. &amp;P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7"/>
    <Parameter Name="ReportMode" Type="System.Int32" Value="7"/>
  </Parameters>
</MailMerge>
</file>

<file path=customXml/itemProps1.xml><?xml version="1.0" encoding="utf-8"?>
<ds:datastoreItem xmlns:ds="http://schemas.openxmlformats.org/officeDocument/2006/customXml" ds:itemID="{BB758BDF-AD34-4BE6-8CE0-E8B938748B1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Доходы</vt:lpstr>
      <vt:lpstr>Расходы</vt:lpstr>
      <vt:lpstr>Источники</vt:lpstr>
      <vt:lpstr>Доходы!Заголовки_для_печати</vt:lpstr>
      <vt:lpstr>Источники!Заголовки_для_печати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COMP40\Admin</dc:creator>
  <cp:lastModifiedBy>User</cp:lastModifiedBy>
  <cp:lastPrinted>2020-05-07T03:45:03Z</cp:lastPrinted>
  <dcterms:created xsi:type="dcterms:W3CDTF">2017-02-16T00:52:44Z</dcterms:created>
  <dcterms:modified xsi:type="dcterms:W3CDTF">2021-07-09T03:31:31Z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eport Name">
    <vt:lpwstr>C:\Documents and Settings\Admin\Local Settings\Application Data\Кейсистемс\Свод-СМАРТ\ReportManager\sv_0503317g_20160101__win_10.xlsx</vt:lpwstr>
  </property>
</Properties>
</file>